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69-21-RFB-PW-FLANDRAU CASE STORMWATER-AARON H/"/>
    </mc:Choice>
  </mc:AlternateContent>
  <xr:revisionPtr revIDLastSave="66" documentId="8_{0D4E79D4-8A78-4D1F-B4ED-8729C6E95B11}" xr6:coauthVersionLast="47" xr6:coauthVersionMax="47" xr10:uidLastSave="{426C0B84-73E6-4719-A266-346DEDFB4E9A}"/>
  <bookViews>
    <workbookView xWindow="-120" yWindow="-120" windowWidth="29040" windowHeight="15840" tabRatio="615" xr2:uid="{00000000-000D-0000-FFFF-FFFF00000000}"/>
  </bookViews>
  <sheets>
    <sheet name="STP Bid Tab" sheetId="21" r:id="rId1"/>
    <sheet name="Calcs" sheetId="22" r:id="rId2"/>
  </sheets>
  <definedNames>
    <definedName name="_xlnm.Print_Area" localSheetId="0">'STP Bid Tab'!$A$1:$G$57</definedName>
    <definedName name="table" localSheetId="0">#REF!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57" i="21" l="1"/>
  <c r="L57" i="21" l="1"/>
  <c r="N57" i="21"/>
  <c r="P57" i="21"/>
  <c r="R57" i="21"/>
  <c r="T57" i="21"/>
  <c r="V57" i="21"/>
  <c r="X57" i="21"/>
  <c r="J57" i="21" l="1"/>
  <c r="H57" i="21"/>
  <c r="A22" i="21" l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11" i="21"/>
  <c r="A12" i="21" s="1"/>
  <c r="A13" i="21" s="1"/>
  <c r="A14" i="21" s="1"/>
  <c r="A15" i="21" s="1"/>
  <c r="A16" i="21" s="1"/>
  <c r="A17" i="21" s="1"/>
  <c r="A18" i="21" s="1"/>
  <c r="A19" i="21" s="1"/>
  <c r="A20" i="21" s="1"/>
  <c r="A6" i="21"/>
  <c r="A7" i="21" s="1"/>
  <c r="A8" i="21" s="1"/>
  <c r="A9" i="21" s="1"/>
  <c r="G54" i="21"/>
  <c r="G55" i="21"/>
  <c r="G51" i="21"/>
  <c r="G50" i="21"/>
  <c r="G49" i="21"/>
  <c r="G48" i="21"/>
  <c r="G47" i="21"/>
  <c r="G46" i="21"/>
  <c r="G45" i="21"/>
  <c r="G44" i="21"/>
  <c r="G43" i="21"/>
  <c r="G26" i="21"/>
  <c r="G33" i="21"/>
  <c r="G27" i="21"/>
  <c r="G42" i="21"/>
  <c r="G41" i="21"/>
  <c r="G40" i="21"/>
  <c r="G39" i="21"/>
  <c r="G38" i="21"/>
  <c r="G37" i="21"/>
  <c r="G36" i="21"/>
  <c r="G35" i="21"/>
  <c r="G34" i="21"/>
  <c r="G32" i="21"/>
  <c r="G31" i="21"/>
  <c r="G30" i="21"/>
  <c r="G29" i="21"/>
  <c r="G53" i="21"/>
  <c r="G52" i="21"/>
  <c r="G28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0" i="21"/>
  <c r="G5" i="21"/>
  <c r="G6" i="21"/>
  <c r="G7" i="21"/>
  <c r="G8" i="21"/>
  <c r="G9" i="21"/>
  <c r="G11" i="21"/>
  <c r="G12" i="21"/>
  <c r="G13" i="21"/>
  <c r="AC22" i="22"/>
  <c r="AB22" i="22"/>
  <c r="AA22" i="22"/>
  <c r="AA18" i="22"/>
  <c r="AA19" i="22"/>
  <c r="AA20" i="22"/>
  <c r="AA21" i="22"/>
  <c r="AA17" i="22"/>
  <c r="Z18" i="22"/>
  <c r="Z19" i="22"/>
  <c r="Z20" i="22"/>
  <c r="Z21" i="22"/>
  <c r="Z17" i="22"/>
  <c r="Y18" i="22"/>
  <c r="Y19" i="22"/>
  <c r="Y20" i="22"/>
  <c r="Y21" i="22"/>
  <c r="Y17" i="22"/>
  <c r="X18" i="22"/>
  <c r="X19" i="22"/>
  <c r="X20" i="22"/>
  <c r="X21" i="22"/>
  <c r="X17" i="22"/>
  <c r="V17" i="22"/>
  <c r="F57" i="21" l="1"/>
  <c r="U18" i="22"/>
  <c r="U19" i="22"/>
  <c r="U20" i="22"/>
  <c r="U21" i="22"/>
  <c r="U17" i="22"/>
  <c r="T18" i="22"/>
  <c r="T19" i="22"/>
  <c r="T20" i="22"/>
  <c r="T21" i="22"/>
  <c r="T17" i="22"/>
  <c r="S17" i="22"/>
  <c r="S18" i="22"/>
  <c r="S19" i="22"/>
  <c r="S20" i="22"/>
  <c r="S21" i="22"/>
  <c r="R18" i="22"/>
  <c r="R19" i="22"/>
  <c r="R20" i="22"/>
  <c r="R21" i="22"/>
  <c r="R17" i="22"/>
  <c r="Q18" i="22"/>
  <c r="Q19" i="22"/>
  <c r="Q20" i="22"/>
  <c r="Q21" i="22"/>
  <c r="Q17" i="22"/>
  <c r="P18" i="22"/>
  <c r="P19" i="22"/>
  <c r="P20" i="22"/>
  <c r="P21" i="22"/>
  <c r="P17" i="22"/>
  <c r="O18" i="22"/>
  <c r="O19" i="22"/>
  <c r="O20" i="22"/>
  <c r="O21" i="22"/>
  <c r="O17" i="22"/>
  <c r="P9" i="22" l="1"/>
  <c r="Q9" i="22" s="1"/>
  <c r="R9" i="22" s="1"/>
  <c r="O9" i="22"/>
  <c r="N9" i="22"/>
  <c r="M18" i="22" l="1"/>
  <c r="M19" i="22"/>
  <c r="M20" i="22"/>
  <c r="M21" i="22"/>
  <c r="M28" i="22"/>
  <c r="M27" i="22" l="1"/>
  <c r="M5" i="22"/>
  <c r="M6" i="22"/>
  <c r="M7" i="22"/>
  <c r="N7" i="22" s="1"/>
  <c r="M8" i="22"/>
  <c r="M9" i="22"/>
  <c r="M10" i="22"/>
  <c r="M11" i="22"/>
  <c r="M12" i="22"/>
  <c r="M13" i="22"/>
  <c r="M14" i="22"/>
  <c r="M15" i="22"/>
  <c r="M16" i="22"/>
  <c r="M17" i="22"/>
  <c r="M22" i="22"/>
  <c r="M23" i="22"/>
  <c r="M25" i="22"/>
  <c r="M26" i="22"/>
  <c r="M29" i="22"/>
  <c r="M30" i="22"/>
  <c r="M33" i="22"/>
  <c r="M34" i="22"/>
  <c r="M35" i="22"/>
  <c r="M36" i="22"/>
  <c r="M37" i="22"/>
  <c r="M38" i="22"/>
  <c r="M39" i="22"/>
  <c r="M40" i="22"/>
  <c r="M41" i="22"/>
  <c r="M4" i="22"/>
  <c r="Q7" i="22" l="1"/>
  <c r="P7" i="22"/>
  <c r="O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tc={0FA8C96C-540F-4907-A209-12DA3A338D23}</author>
  </authors>
  <commentList>
    <comment ref="A54" authorId="0" shapeId="0" xr:uid="{0FA8C96C-540F-4907-A209-12DA3A338D23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these be a single bid item  “3-year veg establishment”?
Reply:
    Yes leave as 3 separate bid items</t>
      </text>
    </comment>
  </commentList>
</comments>
</file>

<file path=xl/sharedStrings.xml><?xml version="1.0" encoding="utf-8"?>
<sst xmlns="http://schemas.openxmlformats.org/spreadsheetml/2006/main" count="205" uniqueCount="144">
  <si>
    <t>Description</t>
  </si>
  <si>
    <t>Unit</t>
  </si>
  <si>
    <t>Quantity</t>
  </si>
  <si>
    <t>Cost</t>
  </si>
  <si>
    <t>Unit Price</t>
  </si>
  <si>
    <t>TON</t>
  </si>
  <si>
    <t>No.</t>
  </si>
  <si>
    <t>LUMP SUM</t>
  </si>
  <si>
    <t>EACH</t>
  </si>
  <si>
    <t>Item</t>
  </si>
  <si>
    <t>TRAFFIC CONTROL</t>
  </si>
  <si>
    <t>MOBILIZATION (5% MAXIMUM)</t>
  </si>
  <si>
    <t>REMOVE CATCH BASIN OR MANHOLE</t>
  </si>
  <si>
    <t>SAWING BITUMINOUS PAVEMENT (FULL DEPTH)</t>
  </si>
  <si>
    <t>REMOVE PAVEMENT</t>
  </si>
  <si>
    <t>STREET SWEEPING (WITH PICKUP BROOM)</t>
  </si>
  <si>
    <t>BITUMINOUS MATERIAL FOR TACK COAT</t>
  </si>
  <si>
    <t>TYPE SPWEA330F NON-WEARING COURSE MIXTURE</t>
  </si>
  <si>
    <t>GRANULAR PIPE BEDDING</t>
  </si>
  <si>
    <t>AGGREGATE FOUNDATION FOR SEWERS</t>
  </si>
  <si>
    <t>CLEAN AND TELEVISE SANITARY SEWER</t>
  </si>
  <si>
    <t>ADJUST FRAME AND RING CASTING</t>
  </si>
  <si>
    <t>CASTING ASSEMBLY</t>
  </si>
  <si>
    <t>CONSTRUCT MANHOLE, DESIGN TYPE II</t>
  </si>
  <si>
    <t>CONNECT TO EXISTING STRUCTURE</t>
  </si>
  <si>
    <t xml:space="preserve">AGGREGATE BASE PLACED, CLASS 5 </t>
  </si>
  <si>
    <t>GRANULAR BACKFILL</t>
  </si>
  <si>
    <t>REMOVE CONCRETE CURB OR CURB AND GUTTER</t>
  </si>
  <si>
    <t>CONCRETE CURB AND GUTTER</t>
  </si>
  <si>
    <t>TYPE SPWEA330F WEARING COURSE MIXTURE</t>
  </si>
  <si>
    <t>8" P.V.C. PIPE SEWER, C900 (DR 18)</t>
  </si>
  <si>
    <t>ALLOWANCE TO RAISE MANHOLE CASTINGS TO SURFACE</t>
  </si>
  <si>
    <t>CONSTRUCT OUTSIDE DROP</t>
  </si>
  <si>
    <t>ALLOWANCE TO PRE-CLEAN SANITARY PIPES</t>
  </si>
  <si>
    <t>LEAN MIX BACKFILL - ABANDON SEWERS IN-PLACE</t>
  </si>
  <si>
    <t>STORM DRAIN INLET PROTECTION</t>
  </si>
  <si>
    <t>TELEVISE REPAIRED SEWER SERVICES</t>
  </si>
  <si>
    <t>ALLOWANCE FOR POTHOLING UTILITIES</t>
  </si>
  <si>
    <t>ALLOWANCE FOR EMERGENCY SEWER REPAIR (TIME AND MATERIAL)</t>
  </si>
  <si>
    <t>Ruth</t>
  </si>
  <si>
    <t>Osceola</t>
  </si>
  <si>
    <t>Maiden</t>
  </si>
  <si>
    <t>Fry</t>
  </si>
  <si>
    <t>Wabasha</t>
  </si>
  <si>
    <t>Victorua</t>
  </si>
  <si>
    <t>Charles</t>
  </si>
  <si>
    <t>Walnut</t>
  </si>
  <si>
    <t>120 Ruth Street</t>
  </si>
  <si>
    <t>Valley View Place</t>
  </si>
  <si>
    <t>Snelling</t>
  </si>
  <si>
    <t>10" DUCTILE IRON PIPE SEWER</t>
  </si>
  <si>
    <t>12" P.V.C. PIPE SEWER,  C900 (DR 18)</t>
  </si>
  <si>
    <t>21" RCP STORM SEWER</t>
  </si>
  <si>
    <t>CONSTRUCT MANHOLE, DESIGN TYPE Ii</t>
  </si>
  <si>
    <t>CLEAN AND TELEVISE STORM SEWER</t>
  </si>
  <si>
    <t>SANITARY SEWER SERVICE REPAIR</t>
  </si>
  <si>
    <t>SANITARY SEWER SERVICE REPAIR EXCAVATION</t>
  </si>
  <si>
    <t>CASTING ASSEMBLY - MCES MANHOLE</t>
  </si>
  <si>
    <t>ADJUST FRAME AND RING CASTING - MCES MANHOLE</t>
  </si>
  <si>
    <t>CLEAN VICTORIA BMP</t>
  </si>
  <si>
    <t>10" P.V.C. PIPE SEWER, C900 (DR 18)</t>
  </si>
  <si>
    <t>area circle inch</t>
  </si>
  <si>
    <t>area square</t>
  </si>
  <si>
    <t>ft2</t>
  </si>
  <si>
    <t>ft3</t>
  </si>
  <si>
    <t>Total Project Bid ($)
Please enter this amount on line response on Supplier Portal via www.stpaulbids.com</t>
  </si>
  <si>
    <t>LIN FT</t>
  </si>
  <si>
    <t>ALLOWANCE</t>
  </si>
  <si>
    <t>FLANDRAU-CASE STORMWATER POND IMPROVEMENTS PROJECT</t>
  </si>
  <si>
    <t>CLEARING AND GRUBBING</t>
  </si>
  <si>
    <t>REMOVE CATCH BASIN</t>
  </si>
  <si>
    <t>REMOVE BITUMINOUS</t>
  </si>
  <si>
    <t>REMOVE/SEAL EXISTING WELL</t>
  </si>
  <si>
    <t>DEWATERING</t>
  </si>
  <si>
    <t>SITE GRADING</t>
  </si>
  <si>
    <t>EXCAVATION - COMMON</t>
  </si>
  <si>
    <t>COARSE AGGREGATE BEDDING (CV)</t>
  </si>
  <si>
    <t>IRON ENHANCED SAND</t>
  </si>
  <si>
    <t>STREET SWEEPING</t>
  </si>
  <si>
    <t>24" CLASS III RCP STORM SEWER</t>
  </si>
  <si>
    <t>CONNECT EXISTING 42" RCP TO MANHOLE</t>
  </si>
  <si>
    <t>WELL COVER AND LOCK</t>
  </si>
  <si>
    <t>RANDOM RIPRAP CLASS II</t>
  </si>
  <si>
    <t>PEA GRAVEL</t>
  </si>
  <si>
    <t>GRANULAR FILTER</t>
  </si>
  <si>
    <t>GEOTEXTILE FABRIC TYPE 5</t>
  </si>
  <si>
    <t>BOULDER WALL</t>
  </si>
  <si>
    <t>TREE PROTECTION FENCE</t>
  </si>
  <si>
    <t>STABILIZED CONSTRUCTION EXIT</t>
  </si>
  <si>
    <t>SEDIMENT CONTROL LOG</t>
  </si>
  <si>
    <t>SILT FENCE, TYPE MS</t>
  </si>
  <si>
    <t>EROSION CONTROL BLANKET CATEGORY 3N</t>
  </si>
  <si>
    <t>PERENNIAL PLUGS</t>
  </si>
  <si>
    <t>CONSTRUCTION ALLOWANCE</t>
  </si>
  <si>
    <t>SQ FT</t>
  </si>
  <si>
    <t>HOUR</t>
  </si>
  <si>
    <t>CU YD</t>
  </si>
  <si>
    <t>SQ YD</t>
  </si>
  <si>
    <t>ACRE</t>
  </si>
  <si>
    <t xml:space="preserve">TRAFFIC CONTROL </t>
  </si>
  <si>
    <t>2021.501</t>
  </si>
  <si>
    <t>2101.511</t>
  </si>
  <si>
    <t>ROCK FILTER DIKE</t>
  </si>
  <si>
    <t>2104.502</t>
  </si>
  <si>
    <t>REMOVE EXISTING 42" RCP</t>
  </si>
  <si>
    <t>SALVAGE/RELOCATE EXISTING BOARDWALK</t>
  </si>
  <si>
    <t>LOADING, HAULING AND DISPOSAL OF REGULATED MATERIAL (SRV LEVEL 2 &amp; 3)</t>
  </si>
  <si>
    <t>LOADING, HAULING AND DISPOSAL OF REGULATED MATERIAL (SRV LEVEL 1)</t>
  </si>
  <si>
    <t>COMMON  EMBANKMENT (CV) (BERM)</t>
  </si>
  <si>
    <t>2451.507</t>
  </si>
  <si>
    <t>PVC LINER</t>
  </si>
  <si>
    <t>8" PVC DRAINTILE (SOLID)</t>
  </si>
  <si>
    <t>8" PVC DRAINTILE (SLOTTED)</t>
  </si>
  <si>
    <t>12" NYLOPLAST RISER</t>
  </si>
  <si>
    <t>CLEAN AND TELEVISE DRAINTILE AND STORM SEWER</t>
  </si>
  <si>
    <t>48" PRECAST CONCRETE MANHOLE (ST-02)</t>
  </si>
  <si>
    <t>RANDOM RIPRAP CLASS I</t>
  </si>
  <si>
    <t>1-1/2" ANGULAR CLEAN WASHED ROCK</t>
  </si>
  <si>
    <t>GRANULAR PIPE BEDDING FOR RCP STORM SEWER</t>
  </si>
  <si>
    <t>SQ. FT. FACE</t>
  </si>
  <si>
    <t>MnDOT WET MEADOW SOUTH AND WEST SEED MIX 34-371</t>
  </si>
  <si>
    <t>SAINT PAUL LOW MAINTENANCE TURF SEED MIX</t>
  </si>
  <si>
    <t>SHADE TURF SEED MIX</t>
  </si>
  <si>
    <t>MnDOT STORMWATER SOUTH AND WEST SEED MIX 33-261</t>
  </si>
  <si>
    <t>DECIDUOUS TREE (#20, CONT.) (P)</t>
  </si>
  <si>
    <t>YEAR 1 VEGETATION ESTABLISHMENT</t>
  </si>
  <si>
    <t>YEAR 2 VEGETATION ESTABLISHMENT</t>
  </si>
  <si>
    <t>YEAR 3 VEGETATION ESTABLISHMENT</t>
  </si>
  <si>
    <t>INSTALL SIGN</t>
  </si>
  <si>
    <t>…......</t>
  </si>
  <si>
    <r>
      <t xml:space="preserve">MOBILIZATION, </t>
    </r>
    <r>
      <rPr>
        <sz val="12"/>
        <color rgb="FFFF0000"/>
        <rFont val="Times New Roman"/>
        <family val="1"/>
      </rPr>
      <t>5% MAXIMUM (shall be limited to 5% of the sub total bid)</t>
    </r>
  </si>
  <si>
    <t>72" PRECAST CONCRETE MANHOLE (ST-01)</t>
  </si>
  <si>
    <t>BID FORM SUMMARY EVENT 1469</t>
  </si>
  <si>
    <t>Peterson</t>
  </si>
  <si>
    <t>Blackstone</t>
  </si>
  <si>
    <t>JM Hauling</t>
  </si>
  <si>
    <t>Meyer Contracting</t>
  </si>
  <si>
    <t>Miller Bros</t>
  </si>
  <si>
    <t>Minger Construction</t>
  </si>
  <si>
    <t>New Look Contracting</t>
  </si>
  <si>
    <t>Rachel</t>
  </si>
  <si>
    <t>Stephan</t>
  </si>
  <si>
    <t>Urban Companies</t>
  </si>
  <si>
    <t>Veit&amp;Company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</si>
</sst>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0&quot;.&quot;"/>
    <numFmt numFmtId="166" formatCode="0.00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1F497D"/>
      <name val="Times New Roman"/>
      <family val="1"/>
    </font>
    <font>
      <b/>
      <sz val="12"/>
      <color theme="1"/>
      <name val="Times New Roman"/>
      <family val="1"/>
    </font>
    <font>
      <sz val="12"/>
      <name val="Geneva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textRotation="180"/>
    </xf>
    <xf numFmtId="0" fontId="2" fillId="0" borderId="0" applyNumberFormat="0" applyFont="0" applyFill="0" applyBorder="0" applyAlignment="0" applyProtection="0">
      <alignment textRotation="180"/>
    </xf>
    <xf numFmtId="44" fontId="4" fillId="0" borderId="0" applyFont="0" applyFill="0" applyBorder="0" applyAlignment="0" applyProtection="0"/>
    <xf numFmtId="40" fontId="8" fillId="0" borderId="0" applyNumberFormat="0" applyFont="0" applyFill="0" applyBorder="0" applyAlignment="0" applyProtection="0">
      <alignment textRotation="180"/>
    </xf>
    <xf numFmtId="0" fontId="9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4" borderId="0" xfId="0" applyFill="1"/>
    <xf numFmtId="0" fontId="0" fillId="2" borderId="0" xfId="0" applyFill="1"/>
    <xf numFmtId="0" fontId="0" fillId="5" borderId="0" xfId="0" applyFill="1"/>
    <xf numFmtId="0" fontId="5" fillId="0" borderId="0" xfId="0" applyFont="1"/>
    <xf numFmtId="164" fontId="5" fillId="0" borderId="0" xfId="0" applyNumberFormat="1" applyFont="1"/>
    <xf numFmtId="0" fontId="6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0" fontId="9" fillId="0" borderId="9" xfId="3" applyFont="1" applyBorder="1" applyAlignment="1">
      <alignment vertical="center" wrapText="1"/>
    </xf>
    <xf numFmtId="165" fontId="12" fillId="0" borderId="12" xfId="0" applyNumberFormat="1" applyFont="1" applyBorder="1" applyAlignment="1">
      <alignment horizontal="center" vertical="center"/>
    </xf>
    <xf numFmtId="166" fontId="12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165" fontId="12" fillId="0" borderId="13" xfId="0" applyNumberFormat="1" applyFont="1" applyBorder="1" applyAlignment="1">
      <alignment horizontal="center" vertical="center"/>
    </xf>
    <xf numFmtId="49" fontId="9" fillId="0" borderId="9" xfId="2" applyNumberFormat="1" applyFont="1" applyFill="1" applyBorder="1" applyAlignment="1">
      <alignment horizontal="center" vertical="center"/>
    </xf>
    <xf numFmtId="0" fontId="9" fillId="0" borderId="9" xfId="2" applyFont="1" applyFill="1" applyBorder="1" applyAlignment="1">
      <alignment vertical="center"/>
    </xf>
    <xf numFmtId="0" fontId="9" fillId="0" borderId="9" xfId="2" applyFont="1" applyFill="1" applyBorder="1" applyAlignment="1">
      <alignment horizontal="center" vertical="center"/>
    </xf>
    <xf numFmtId="166" fontId="9" fillId="0" borderId="9" xfId="2" applyNumberFormat="1" applyFont="1" applyFill="1" applyBorder="1" applyAlignment="1">
      <alignment horizontal="center" vertical="center"/>
    </xf>
    <xf numFmtId="166" fontId="12" fillId="0" borderId="9" xfId="3" applyNumberFormat="1" applyFont="1" applyFill="1" applyBorder="1" applyAlignment="1">
      <alignment horizontal="center" vertical="center"/>
    </xf>
    <xf numFmtId="0" fontId="12" fillId="0" borderId="9" xfId="3" applyFont="1" applyFill="1" applyBorder="1" applyAlignment="1">
      <alignment vertical="center"/>
    </xf>
    <xf numFmtId="0" fontId="12" fillId="0" borderId="9" xfId="2" applyFont="1" applyFill="1" applyBorder="1" applyAlignment="1">
      <alignment horizontal="center" vertical="center"/>
    </xf>
    <xf numFmtId="0" fontId="9" fillId="0" borderId="9" xfId="3" applyFont="1" applyFill="1" applyBorder="1" applyAlignment="1">
      <alignment horizontal="center" vertical="center"/>
    </xf>
    <xf numFmtId="164" fontId="7" fillId="0" borderId="6" xfId="4" applyNumberFormat="1" applyFont="1" applyBorder="1" applyAlignment="1">
      <alignment horizontal="center" vertical="center" wrapText="1"/>
    </xf>
    <xf numFmtId="164" fontId="12" fillId="0" borderId="8" xfId="4" applyNumberFormat="1" applyFont="1" applyFill="1" applyBorder="1" applyAlignment="1">
      <alignment horizontal="center" vertical="center" wrapText="1"/>
    </xf>
    <xf numFmtId="164" fontId="5" fillId="0" borderId="0" xfId="4" applyNumberFormat="1" applyFont="1"/>
    <xf numFmtId="164" fontId="7" fillId="0" borderId="7" xfId="4" applyNumberFormat="1" applyFont="1" applyBorder="1" applyAlignment="1">
      <alignment horizontal="center" vertical="center" wrapText="1"/>
    </xf>
    <xf numFmtId="164" fontId="12" fillId="0" borderId="4" xfId="4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9" fillId="6" borderId="9" xfId="2" applyFont="1" applyFill="1" applyBorder="1" applyAlignment="1">
      <alignment horizontal="center" vertical="center"/>
    </xf>
    <xf numFmtId="165" fontId="12" fillId="6" borderId="13" xfId="0" applyNumberFormat="1" applyFont="1" applyFill="1" applyBorder="1" applyAlignment="1">
      <alignment horizontal="center" vertical="center"/>
    </xf>
    <xf numFmtId="166" fontId="9" fillId="6" borderId="9" xfId="2" applyNumberFormat="1" applyFont="1" applyFill="1" applyBorder="1" applyAlignment="1">
      <alignment horizontal="center" vertical="center"/>
    </xf>
    <xf numFmtId="0" fontId="9" fillId="6" borderId="9" xfId="2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3" fillId="6" borderId="2" xfId="0" applyFont="1" applyFill="1" applyBorder="1" applyAlignment="1">
      <alignment vertical="center" wrapText="1"/>
    </xf>
    <xf numFmtId="164" fontId="3" fillId="5" borderId="2" xfId="4" applyNumberFormat="1" applyFont="1" applyFill="1" applyBorder="1" applyAlignment="1">
      <alignment horizontal="center" vertical="center" wrapText="1"/>
    </xf>
    <xf numFmtId="164" fontId="3" fillId="5" borderId="3" xfId="4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</cellXfs>
  <cellStyles count="10">
    <cellStyle name="Currency" xfId="4" builtinId="4"/>
    <cellStyle name="Currency 2" xfId="5" xr:uid="{2A7CEFCD-DF86-4807-9BD0-212DEC7B6A0D}"/>
    <cellStyle name="Normal" xfId="0" builtinId="0"/>
    <cellStyle name="Normal 2" xfId="1" xr:uid="{00000000-0005-0000-0000-000001000000}"/>
    <cellStyle name="Normal 2 2" xfId="7" xr:uid="{2A7C67C7-10B2-4649-8603-38F1615B3D99}"/>
    <cellStyle name="Normal 2 3" xfId="6" xr:uid="{290FF80D-EB14-49D0-81C0-B858D43EE004}"/>
    <cellStyle name="Normal 3" xfId="8" xr:uid="{D9922F5E-BDA8-4318-BC52-D67B4BF85245}"/>
    <cellStyle name="Normal 3 2" xfId="9" xr:uid="{7609CE46-85FE-46BB-B579-8B4676C16052}"/>
    <cellStyle name="Normal 4" xfId="3" xr:uid="{82594657-4ED5-49A1-A517-AFE4B22D3B34}"/>
    <cellStyle name="Normal 5" xfId="2" xr:uid="{FB9DAF51-D8A1-435E-8E52-87251A6ACEB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yler Olsen" id="{8B438FC1-FF6A-48FE-BA9C-0DAB62168016}" userId="S::TOlsen@barr.com::902ed48e-d6b1-4f71-a1e3-e072531a0122" providerId="AD"/>
  <person displayName="Gareth W. Becker" id="{DEAAF6DD-579D-4E40-968E-4D74987873E6}" userId="S::GBecker@barr.com::f71ef461-bb6b-4200-939f-46f4c3f9d9c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4" dT="2024-10-13T14:29:06.68" personId="{DEAAF6DD-579D-4E40-968E-4D74987873E6}" id="{0FA8C96C-540F-4907-A209-12DA3A338D23}">
    <text>Should these be a single bid item  “3-year veg establishment”?</text>
  </threadedComment>
  <threadedComment ref="A54" dT="2024-10-15T17:15:21.09" personId="{8B438FC1-FF6A-48FE-BA9C-0DAB62168016}" id="{554CFCD6-D90F-4B90-A8F8-FC056DF742EB}" parentId="{0FA8C96C-540F-4907-A209-12DA3A338D23}">
    <text>Yes leave as 3 separate bid items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7"/>
  <sheetViews>
    <sheetView tabSelected="1" zoomScale="90" zoomScaleNormal="90" zoomScaleSheetLayoutView="130" zoomScalePageLayoutView="70" workbookViewId="0">
      <selection activeCell="J10" sqref="J10"/>
    </sheetView>
  </sheetViews>
  <sheetFormatPr defaultColWidth="5.42578125" defaultRowHeight="15"/>
  <cols>
    <col min="1" max="1" width="4" style="4" customWidth="1"/>
    <col min="2" max="2" width="9.28515625" style="4" customWidth="1"/>
    <col min="3" max="3" width="33.42578125" style="4" customWidth="1"/>
    <col min="4" max="4" width="10" style="4" customWidth="1"/>
    <col min="5" max="5" width="7.42578125" style="4" customWidth="1"/>
    <col min="6" max="6" width="14" style="26" customWidth="1"/>
    <col min="7" max="7" width="16.140625" style="26" customWidth="1"/>
    <col min="8" max="25" width="14.28515625" style="4" customWidth="1"/>
    <col min="26" max="26" width="13.140625" style="4" customWidth="1"/>
    <col min="27" max="27" width="12.7109375" style="4" customWidth="1"/>
    <col min="28" max="16384" width="5.42578125" style="4"/>
  </cols>
  <sheetData>
    <row r="1" spans="1:27" ht="33.75" customHeight="1" thickBot="1">
      <c r="A1" s="46" t="s">
        <v>132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27" ht="21" thickBot="1">
      <c r="A2" s="38"/>
      <c r="B2" s="39"/>
      <c r="C2" s="39"/>
      <c r="D2" s="39"/>
      <c r="E2" s="39"/>
      <c r="F2" s="34" t="s">
        <v>133</v>
      </c>
      <c r="G2" s="35"/>
      <c r="H2" s="34" t="s">
        <v>134</v>
      </c>
      <c r="I2" s="35"/>
      <c r="J2" s="34" t="s">
        <v>135</v>
      </c>
      <c r="K2" s="35"/>
      <c r="L2" s="34" t="s">
        <v>136</v>
      </c>
      <c r="M2" s="35"/>
      <c r="N2" s="34" t="s">
        <v>137</v>
      </c>
      <c r="O2" s="35"/>
      <c r="P2" s="34" t="s">
        <v>138</v>
      </c>
      <c r="Q2" s="35"/>
      <c r="R2" s="34" t="s">
        <v>139</v>
      </c>
      <c r="S2" s="35"/>
      <c r="T2" s="34" t="s">
        <v>140</v>
      </c>
      <c r="U2" s="35"/>
      <c r="V2" s="34" t="s">
        <v>141</v>
      </c>
      <c r="W2" s="35"/>
      <c r="X2" s="34" t="s">
        <v>142</v>
      </c>
      <c r="Y2" s="35"/>
      <c r="Z2" s="34" t="s">
        <v>143</v>
      </c>
      <c r="AA2" s="35"/>
    </row>
    <row r="3" spans="1:27" ht="24" customHeight="1" thickBot="1">
      <c r="A3" s="43" t="s">
        <v>68</v>
      </c>
      <c r="B3" s="44"/>
      <c r="C3" s="44"/>
      <c r="D3" s="44"/>
      <c r="E3" s="44"/>
      <c r="F3" s="44"/>
      <c r="G3" s="45"/>
      <c r="H3" s="44"/>
      <c r="I3" s="45"/>
      <c r="J3" s="44"/>
      <c r="K3" s="45"/>
      <c r="L3" s="44"/>
      <c r="M3" s="45"/>
      <c r="N3" s="44"/>
      <c r="O3" s="45"/>
      <c r="P3" s="44"/>
      <c r="Q3" s="45"/>
      <c r="R3" s="44"/>
      <c r="S3" s="45"/>
      <c r="T3" s="44"/>
      <c r="U3" s="45"/>
      <c r="V3" s="44"/>
      <c r="W3" s="45"/>
      <c r="X3" s="44"/>
      <c r="Y3" s="45"/>
      <c r="Z3" s="44"/>
      <c r="AA3" s="45"/>
    </row>
    <row r="4" spans="1:27" ht="33.950000000000003" customHeight="1" thickBot="1">
      <c r="A4" s="7" t="s">
        <v>6</v>
      </c>
      <c r="B4" s="8" t="s">
        <v>9</v>
      </c>
      <c r="C4" s="8" t="s">
        <v>0</v>
      </c>
      <c r="D4" s="8" t="s">
        <v>1</v>
      </c>
      <c r="E4" s="9" t="s">
        <v>2</v>
      </c>
      <c r="F4" s="24" t="s">
        <v>4</v>
      </c>
      <c r="G4" s="27" t="s">
        <v>3</v>
      </c>
      <c r="H4" s="24" t="s">
        <v>4</v>
      </c>
      <c r="I4" s="27" t="s">
        <v>3</v>
      </c>
      <c r="J4" s="24" t="s">
        <v>4</v>
      </c>
      <c r="K4" s="27" t="s">
        <v>3</v>
      </c>
      <c r="L4" s="24" t="s">
        <v>4</v>
      </c>
      <c r="M4" s="27" t="s">
        <v>3</v>
      </c>
      <c r="N4" s="24" t="s">
        <v>4</v>
      </c>
      <c r="O4" s="27" t="s">
        <v>3</v>
      </c>
      <c r="P4" s="24" t="s">
        <v>4</v>
      </c>
      <c r="Q4" s="27" t="s">
        <v>3</v>
      </c>
      <c r="R4" s="24" t="s">
        <v>4</v>
      </c>
      <c r="S4" s="27" t="s">
        <v>3</v>
      </c>
      <c r="T4" s="24" t="s">
        <v>4</v>
      </c>
      <c r="U4" s="27" t="s">
        <v>3</v>
      </c>
      <c r="V4" s="24" t="s">
        <v>4</v>
      </c>
      <c r="W4" s="27" t="s">
        <v>3</v>
      </c>
      <c r="X4" s="24" t="s">
        <v>4</v>
      </c>
      <c r="Y4" s="27" t="s">
        <v>3</v>
      </c>
      <c r="Z4" s="24" t="s">
        <v>4</v>
      </c>
      <c r="AA4" s="27" t="s">
        <v>3</v>
      </c>
    </row>
    <row r="5" spans="1:27" ht="24" customHeight="1">
      <c r="A5" s="11">
        <v>1</v>
      </c>
      <c r="B5" s="12">
        <v>2563.6010000000001</v>
      </c>
      <c r="C5" s="13" t="s">
        <v>99</v>
      </c>
      <c r="D5" s="14" t="s">
        <v>7</v>
      </c>
      <c r="E5" s="14">
        <v>1</v>
      </c>
      <c r="F5" s="25">
        <v>2212</v>
      </c>
      <c r="G5" s="28">
        <f t="shared" ref="G5:G13" si="0">+E5*F5</f>
        <v>2212</v>
      </c>
      <c r="H5" s="25">
        <v>4987.5</v>
      </c>
      <c r="I5" s="28">
        <v>4987.5</v>
      </c>
      <c r="J5" s="25">
        <v>2400</v>
      </c>
      <c r="K5" s="28">
        <v>2400</v>
      </c>
      <c r="L5" s="25">
        <v>1933.39</v>
      </c>
      <c r="M5" s="28">
        <v>1933.39</v>
      </c>
      <c r="N5" s="25">
        <v>4000</v>
      </c>
      <c r="O5" s="28">
        <v>4000</v>
      </c>
      <c r="P5" s="25">
        <v>3900</v>
      </c>
      <c r="Q5" s="28">
        <v>3900</v>
      </c>
      <c r="R5" s="25">
        <v>1000</v>
      </c>
      <c r="S5" s="28">
        <v>1000</v>
      </c>
      <c r="T5" s="25">
        <v>2290</v>
      </c>
      <c r="U5" s="28">
        <v>2290</v>
      </c>
      <c r="V5" s="25">
        <v>3000</v>
      </c>
      <c r="W5" s="28">
        <v>3000</v>
      </c>
      <c r="X5" s="25">
        <v>1000</v>
      </c>
      <c r="Y5" s="28">
        <v>1000</v>
      </c>
      <c r="Z5" s="25">
        <v>0.01</v>
      </c>
      <c r="AA5" s="28">
        <v>0.01</v>
      </c>
    </row>
    <row r="6" spans="1:27" ht="31.9" customHeight="1">
      <c r="A6" s="15">
        <f t="shared" ref="A6:A56" si="1">A5+1</f>
        <v>2</v>
      </c>
      <c r="B6" s="16" t="s">
        <v>100</v>
      </c>
      <c r="C6" s="10" t="s">
        <v>130</v>
      </c>
      <c r="D6" s="14" t="s">
        <v>7</v>
      </c>
      <c r="E6" s="14">
        <v>1</v>
      </c>
      <c r="F6" s="25">
        <v>25071</v>
      </c>
      <c r="G6" s="28">
        <f t="shared" si="0"/>
        <v>25071</v>
      </c>
      <c r="H6" s="25">
        <v>29940</v>
      </c>
      <c r="I6" s="28">
        <v>29940</v>
      </c>
      <c r="J6" s="25">
        <v>4500</v>
      </c>
      <c r="K6" s="28">
        <v>4500</v>
      </c>
      <c r="L6" s="25">
        <v>31050.07</v>
      </c>
      <c r="M6" s="28">
        <v>31050.07</v>
      </c>
      <c r="N6" s="25">
        <v>35000</v>
      </c>
      <c r="O6" s="28">
        <v>35000</v>
      </c>
      <c r="P6" s="25">
        <v>38000</v>
      </c>
      <c r="Q6" s="28">
        <v>38000</v>
      </c>
      <c r="R6" s="25">
        <v>31750</v>
      </c>
      <c r="S6" s="28">
        <v>31750</v>
      </c>
      <c r="T6" s="25">
        <v>49465</v>
      </c>
      <c r="U6" s="28">
        <v>49465</v>
      </c>
      <c r="V6" s="25">
        <v>32530</v>
      </c>
      <c r="W6" s="28">
        <v>32530</v>
      </c>
      <c r="X6" s="25">
        <v>57400</v>
      </c>
      <c r="Y6" s="28">
        <v>57400</v>
      </c>
      <c r="Z6" s="25">
        <v>33771.660000000003</v>
      </c>
      <c r="AA6" s="28">
        <v>33771.660000000003</v>
      </c>
    </row>
    <row r="7" spans="1:27" ht="24" customHeight="1">
      <c r="A7" s="15">
        <f t="shared" si="1"/>
        <v>3</v>
      </c>
      <c r="B7" s="16" t="s">
        <v>101</v>
      </c>
      <c r="C7" s="17" t="s">
        <v>69</v>
      </c>
      <c r="D7" s="18" t="s">
        <v>7</v>
      </c>
      <c r="E7" s="18">
        <v>1</v>
      </c>
      <c r="F7" s="25">
        <v>13715</v>
      </c>
      <c r="G7" s="28">
        <f t="shared" si="0"/>
        <v>13715</v>
      </c>
      <c r="H7" s="25">
        <v>14915</v>
      </c>
      <c r="I7" s="28">
        <v>14915</v>
      </c>
      <c r="J7" s="25">
        <v>31218</v>
      </c>
      <c r="K7" s="28">
        <v>31218</v>
      </c>
      <c r="L7" s="25">
        <v>11068.69</v>
      </c>
      <c r="M7" s="28">
        <v>11068.69</v>
      </c>
      <c r="N7" s="25">
        <v>18100</v>
      </c>
      <c r="O7" s="28">
        <v>18100</v>
      </c>
      <c r="P7" s="25">
        <v>18750</v>
      </c>
      <c r="Q7" s="28">
        <v>18750</v>
      </c>
      <c r="R7" s="25">
        <v>18000</v>
      </c>
      <c r="S7" s="28">
        <v>18000</v>
      </c>
      <c r="T7" s="25">
        <v>18118</v>
      </c>
      <c r="U7" s="28">
        <v>18118</v>
      </c>
      <c r="V7" s="25">
        <v>37870</v>
      </c>
      <c r="W7" s="28">
        <v>37870</v>
      </c>
      <c r="X7" s="25">
        <v>32000</v>
      </c>
      <c r="Y7" s="28">
        <v>32000</v>
      </c>
      <c r="Z7" s="25">
        <v>13640</v>
      </c>
      <c r="AA7" s="28">
        <v>13640</v>
      </c>
    </row>
    <row r="8" spans="1:27" ht="24" customHeight="1">
      <c r="A8" s="15">
        <f t="shared" si="1"/>
        <v>4</v>
      </c>
      <c r="B8" s="19">
        <v>2573.6019999999999</v>
      </c>
      <c r="C8" s="17" t="s">
        <v>102</v>
      </c>
      <c r="D8" s="18" t="s">
        <v>8</v>
      </c>
      <c r="E8" s="18">
        <v>1</v>
      </c>
      <c r="F8" s="25">
        <v>2011</v>
      </c>
      <c r="G8" s="28">
        <f t="shared" si="0"/>
        <v>2011</v>
      </c>
      <c r="H8" s="25">
        <v>18830.5</v>
      </c>
      <c r="I8" s="28">
        <v>18830.5</v>
      </c>
      <c r="J8" s="25">
        <v>13741</v>
      </c>
      <c r="K8" s="28">
        <v>13741</v>
      </c>
      <c r="L8" s="25">
        <v>1214</v>
      </c>
      <c r="M8" s="28">
        <v>1214</v>
      </c>
      <c r="N8" s="25">
        <v>6600</v>
      </c>
      <c r="O8" s="28">
        <v>6600</v>
      </c>
      <c r="P8" s="25">
        <v>2100</v>
      </c>
      <c r="Q8" s="28">
        <v>2100</v>
      </c>
      <c r="R8" s="25">
        <v>3250</v>
      </c>
      <c r="S8" s="28">
        <v>3250</v>
      </c>
      <c r="T8" s="25">
        <v>2900</v>
      </c>
      <c r="U8" s="28">
        <v>2900</v>
      </c>
      <c r="V8" s="25">
        <v>3820</v>
      </c>
      <c r="W8" s="28">
        <v>3820</v>
      </c>
      <c r="X8" s="25">
        <v>6000</v>
      </c>
      <c r="Y8" s="28">
        <v>6000</v>
      </c>
      <c r="Z8" s="25">
        <v>1100</v>
      </c>
      <c r="AA8" s="28">
        <v>1100</v>
      </c>
    </row>
    <row r="9" spans="1:27" ht="24" customHeight="1">
      <c r="A9" s="15">
        <f t="shared" si="1"/>
        <v>5</v>
      </c>
      <c r="B9" s="16" t="s">
        <v>103</v>
      </c>
      <c r="C9" s="17" t="s">
        <v>70</v>
      </c>
      <c r="D9" s="18" t="s">
        <v>8</v>
      </c>
      <c r="E9" s="18">
        <v>1</v>
      </c>
      <c r="F9" s="25">
        <v>1308</v>
      </c>
      <c r="G9" s="28">
        <f t="shared" si="0"/>
        <v>1308</v>
      </c>
      <c r="H9" s="25">
        <v>710</v>
      </c>
      <c r="I9" s="28">
        <v>710</v>
      </c>
      <c r="J9" s="25">
        <v>12376</v>
      </c>
      <c r="K9" s="28">
        <v>12376</v>
      </c>
      <c r="L9" s="25">
        <v>1105.1500000000001</v>
      </c>
      <c r="M9" s="28">
        <v>1105.1500000000001</v>
      </c>
      <c r="N9" s="25">
        <v>4000</v>
      </c>
      <c r="O9" s="28">
        <v>4000</v>
      </c>
      <c r="P9" s="25">
        <v>865</v>
      </c>
      <c r="Q9" s="28">
        <v>865</v>
      </c>
      <c r="R9" s="25">
        <v>1500</v>
      </c>
      <c r="S9" s="28">
        <v>1500</v>
      </c>
      <c r="T9" s="25">
        <v>2768</v>
      </c>
      <c r="U9" s="28">
        <v>2768</v>
      </c>
      <c r="V9" s="25">
        <v>16150</v>
      </c>
      <c r="W9" s="28">
        <v>16150</v>
      </c>
      <c r="X9" s="25">
        <v>600</v>
      </c>
      <c r="Y9" s="28">
        <v>600</v>
      </c>
      <c r="Z9" s="25">
        <v>2120</v>
      </c>
      <c r="AA9" s="28">
        <v>2120</v>
      </c>
    </row>
    <row r="10" spans="1:27" ht="24" customHeight="1">
      <c r="A10" s="15">
        <v>6</v>
      </c>
      <c r="B10" s="20">
        <v>2104.5030000000002</v>
      </c>
      <c r="C10" s="21" t="s">
        <v>104</v>
      </c>
      <c r="D10" s="22" t="s">
        <v>66</v>
      </c>
      <c r="E10" s="23">
        <v>61</v>
      </c>
      <c r="F10" s="25">
        <v>30</v>
      </c>
      <c r="G10" s="28">
        <f>+E10*F10</f>
        <v>1830</v>
      </c>
      <c r="H10" s="25">
        <v>11.64</v>
      </c>
      <c r="I10" s="28">
        <v>710.04000000000008</v>
      </c>
      <c r="J10" s="25">
        <v>184.55</v>
      </c>
      <c r="K10" s="28">
        <v>11257.55</v>
      </c>
      <c r="L10" s="25">
        <v>49.57</v>
      </c>
      <c r="M10" s="28">
        <v>3023.77</v>
      </c>
      <c r="N10" s="25">
        <v>65</v>
      </c>
      <c r="O10" s="28">
        <v>3965</v>
      </c>
      <c r="P10" s="25">
        <v>52</v>
      </c>
      <c r="Q10" s="28">
        <v>3172</v>
      </c>
      <c r="R10" s="25">
        <v>30</v>
      </c>
      <c r="S10" s="28">
        <v>1830</v>
      </c>
      <c r="T10" s="25">
        <v>51</v>
      </c>
      <c r="U10" s="28">
        <v>3111</v>
      </c>
      <c r="V10" s="25">
        <v>114</v>
      </c>
      <c r="W10" s="28">
        <v>6954</v>
      </c>
      <c r="X10" s="25">
        <v>161</v>
      </c>
      <c r="Y10" s="28">
        <v>9821</v>
      </c>
      <c r="Z10" s="25">
        <v>37.75</v>
      </c>
      <c r="AA10" s="28">
        <v>2302.75</v>
      </c>
    </row>
    <row r="11" spans="1:27" ht="24" customHeight="1">
      <c r="A11" s="15">
        <f t="shared" si="1"/>
        <v>7</v>
      </c>
      <c r="B11" s="19">
        <v>2104.518</v>
      </c>
      <c r="C11" s="17" t="s">
        <v>71</v>
      </c>
      <c r="D11" s="18" t="s">
        <v>94</v>
      </c>
      <c r="E11" s="18">
        <v>185</v>
      </c>
      <c r="F11" s="25">
        <v>2.2000000000000002</v>
      </c>
      <c r="G11" s="28">
        <f t="shared" si="0"/>
        <v>407.00000000000006</v>
      </c>
      <c r="H11" s="25">
        <v>0.77</v>
      </c>
      <c r="I11" s="28">
        <v>142.45000000000002</v>
      </c>
      <c r="J11" s="25">
        <v>100</v>
      </c>
      <c r="K11" s="28">
        <v>18500</v>
      </c>
      <c r="L11" s="25">
        <v>2.1</v>
      </c>
      <c r="M11" s="28">
        <v>388.5</v>
      </c>
      <c r="N11" s="25">
        <v>2</v>
      </c>
      <c r="O11" s="28">
        <v>370</v>
      </c>
      <c r="P11" s="25">
        <v>3</v>
      </c>
      <c r="Q11" s="28">
        <v>555</v>
      </c>
      <c r="R11" s="25">
        <v>5</v>
      </c>
      <c r="S11" s="28">
        <v>925</v>
      </c>
      <c r="T11" s="25">
        <v>3</v>
      </c>
      <c r="U11" s="28">
        <v>555</v>
      </c>
      <c r="V11" s="25">
        <v>3</v>
      </c>
      <c r="W11" s="28">
        <v>555</v>
      </c>
      <c r="X11" s="25">
        <v>3</v>
      </c>
      <c r="Y11" s="28">
        <v>555</v>
      </c>
      <c r="Z11" s="25">
        <v>3.1</v>
      </c>
      <c r="AA11" s="28">
        <v>573.5</v>
      </c>
    </row>
    <row r="12" spans="1:27" ht="24" customHeight="1">
      <c r="A12" s="15">
        <f t="shared" si="1"/>
        <v>8</v>
      </c>
      <c r="B12" s="19">
        <v>2433.5070000000001</v>
      </c>
      <c r="C12" s="17" t="s">
        <v>72</v>
      </c>
      <c r="D12" s="18" t="s">
        <v>7</v>
      </c>
      <c r="E12" s="18">
        <v>1</v>
      </c>
      <c r="F12" s="25">
        <v>4644</v>
      </c>
      <c r="G12" s="28">
        <f t="shared" si="0"/>
        <v>4644</v>
      </c>
      <c r="H12" s="25">
        <v>2625</v>
      </c>
      <c r="I12" s="28">
        <v>2625</v>
      </c>
      <c r="J12" s="25">
        <v>3190</v>
      </c>
      <c r="K12" s="28">
        <v>3190</v>
      </c>
      <c r="L12" s="25">
        <v>721</v>
      </c>
      <c r="M12" s="28">
        <v>721</v>
      </c>
      <c r="N12" s="25">
        <v>2500</v>
      </c>
      <c r="O12" s="28">
        <v>2500</v>
      </c>
      <c r="P12" s="25">
        <v>2785</v>
      </c>
      <c r="Q12" s="28">
        <v>2785</v>
      </c>
      <c r="R12" s="25">
        <v>3500</v>
      </c>
      <c r="S12" s="28">
        <v>3500</v>
      </c>
      <c r="T12" s="25">
        <v>2460</v>
      </c>
      <c r="U12" s="28">
        <v>2460</v>
      </c>
      <c r="V12" s="25">
        <v>18280</v>
      </c>
      <c r="W12" s="28">
        <v>18280</v>
      </c>
      <c r="X12" s="25">
        <v>4000</v>
      </c>
      <c r="Y12" s="28">
        <v>4000</v>
      </c>
      <c r="Z12" s="25">
        <v>1390</v>
      </c>
      <c r="AA12" s="28">
        <v>1390</v>
      </c>
    </row>
    <row r="13" spans="1:27" ht="24" customHeight="1">
      <c r="A13" s="15">
        <f t="shared" si="1"/>
        <v>9</v>
      </c>
      <c r="B13" s="19">
        <v>2433.5070000000001</v>
      </c>
      <c r="C13" s="17" t="s">
        <v>105</v>
      </c>
      <c r="D13" s="18" t="s">
        <v>7</v>
      </c>
      <c r="E13" s="18">
        <v>1</v>
      </c>
      <c r="F13" s="25">
        <v>417</v>
      </c>
      <c r="G13" s="28">
        <f t="shared" si="0"/>
        <v>417</v>
      </c>
      <c r="H13" s="25">
        <v>426</v>
      </c>
      <c r="I13" s="28">
        <v>426</v>
      </c>
      <c r="J13" s="25">
        <v>1172</v>
      </c>
      <c r="K13" s="28">
        <v>1172</v>
      </c>
      <c r="L13" s="25">
        <v>2177</v>
      </c>
      <c r="M13" s="28">
        <v>2177</v>
      </c>
      <c r="N13" s="25">
        <v>2000</v>
      </c>
      <c r="O13" s="28">
        <v>2000</v>
      </c>
      <c r="P13" s="25">
        <v>5650</v>
      </c>
      <c r="Q13" s="28">
        <v>5650</v>
      </c>
      <c r="R13" s="25">
        <v>4500</v>
      </c>
      <c r="S13" s="28">
        <v>4500</v>
      </c>
      <c r="T13" s="25">
        <v>2625</v>
      </c>
      <c r="U13" s="28">
        <v>2625</v>
      </c>
      <c r="V13" s="25">
        <v>1260</v>
      </c>
      <c r="W13" s="28">
        <v>1260</v>
      </c>
      <c r="X13" s="25">
        <v>3000</v>
      </c>
      <c r="Y13" s="28">
        <v>3000</v>
      </c>
      <c r="Z13" s="25">
        <v>1420</v>
      </c>
      <c r="AA13" s="28">
        <v>1420</v>
      </c>
    </row>
    <row r="14" spans="1:27" ht="24" customHeight="1">
      <c r="A14" s="15">
        <f t="shared" si="1"/>
        <v>10</v>
      </c>
      <c r="B14" s="19">
        <v>2573.5010000000002</v>
      </c>
      <c r="C14" s="17" t="s">
        <v>73</v>
      </c>
      <c r="D14" s="18" t="s">
        <v>7</v>
      </c>
      <c r="E14" s="18">
        <v>1</v>
      </c>
      <c r="F14" s="25">
        <v>4024</v>
      </c>
      <c r="G14" s="28">
        <f t="shared" ref="G14" si="2">+E14*F14</f>
        <v>4024</v>
      </c>
      <c r="H14" s="25">
        <v>12100</v>
      </c>
      <c r="I14" s="28">
        <v>12100</v>
      </c>
      <c r="J14" s="25">
        <v>12500</v>
      </c>
      <c r="K14" s="28">
        <v>12500</v>
      </c>
      <c r="L14" s="25">
        <v>18904.2</v>
      </c>
      <c r="M14" s="28">
        <v>18904.2</v>
      </c>
      <c r="N14" s="25">
        <v>85000</v>
      </c>
      <c r="O14" s="28">
        <v>85000</v>
      </c>
      <c r="P14" s="25">
        <v>33750</v>
      </c>
      <c r="Q14" s="28">
        <v>33750</v>
      </c>
      <c r="R14" s="25">
        <v>30000</v>
      </c>
      <c r="S14" s="28">
        <v>30000</v>
      </c>
      <c r="T14" s="25">
        <v>21950</v>
      </c>
      <c r="U14" s="28">
        <v>21950</v>
      </c>
      <c r="V14" s="25">
        <v>21900</v>
      </c>
      <c r="W14" s="28">
        <v>21900</v>
      </c>
      <c r="X14" s="25">
        <v>40000</v>
      </c>
      <c r="Y14" s="28">
        <v>40000</v>
      </c>
      <c r="Z14" s="25">
        <v>0.01</v>
      </c>
      <c r="AA14" s="28">
        <v>0.01</v>
      </c>
    </row>
    <row r="15" spans="1:27" ht="24" customHeight="1">
      <c r="A15" s="15">
        <f t="shared" si="1"/>
        <v>11</v>
      </c>
      <c r="B15" s="19">
        <v>2123.61</v>
      </c>
      <c r="C15" s="17" t="s">
        <v>78</v>
      </c>
      <c r="D15" s="18" t="s">
        <v>95</v>
      </c>
      <c r="E15" s="18">
        <v>40</v>
      </c>
      <c r="F15" s="25">
        <v>221</v>
      </c>
      <c r="G15" s="28">
        <f>+E15*F15</f>
        <v>8840</v>
      </c>
      <c r="H15" s="25">
        <v>142</v>
      </c>
      <c r="I15" s="28">
        <v>5680</v>
      </c>
      <c r="J15" s="25">
        <v>165</v>
      </c>
      <c r="K15" s="28">
        <v>6600</v>
      </c>
      <c r="L15" s="25">
        <v>185</v>
      </c>
      <c r="M15" s="28">
        <v>7400</v>
      </c>
      <c r="N15" s="25">
        <v>322</v>
      </c>
      <c r="O15" s="28">
        <v>12880</v>
      </c>
      <c r="P15" s="25">
        <v>201</v>
      </c>
      <c r="Q15" s="28">
        <v>8040</v>
      </c>
      <c r="R15" s="25">
        <v>1</v>
      </c>
      <c r="S15" s="28">
        <v>40</v>
      </c>
      <c r="T15" s="25">
        <v>185</v>
      </c>
      <c r="U15" s="28">
        <v>7400</v>
      </c>
      <c r="V15" s="25">
        <v>85</v>
      </c>
      <c r="W15" s="28">
        <v>3400</v>
      </c>
      <c r="X15" s="25">
        <v>200</v>
      </c>
      <c r="Y15" s="28">
        <v>8000</v>
      </c>
      <c r="Z15" s="25">
        <v>173</v>
      </c>
      <c r="AA15" s="28">
        <v>6920</v>
      </c>
    </row>
    <row r="16" spans="1:27" ht="24" customHeight="1">
      <c r="A16" s="15">
        <f t="shared" si="1"/>
        <v>12</v>
      </c>
      <c r="B16" s="19">
        <v>2106.6010000000001</v>
      </c>
      <c r="C16" s="17" t="s">
        <v>74</v>
      </c>
      <c r="D16" s="18" t="s">
        <v>7</v>
      </c>
      <c r="E16" s="18">
        <v>1</v>
      </c>
      <c r="F16" s="25">
        <v>76993</v>
      </c>
      <c r="G16" s="28">
        <f t="shared" ref="G16:G19" si="3">+E16*F16</f>
        <v>76993</v>
      </c>
      <c r="H16" s="25">
        <v>14200</v>
      </c>
      <c r="I16" s="28">
        <v>14200</v>
      </c>
      <c r="J16" s="25">
        <v>20120</v>
      </c>
      <c r="K16" s="28">
        <v>20120</v>
      </c>
      <c r="L16" s="25">
        <v>13330.65</v>
      </c>
      <c r="M16" s="28">
        <v>13330.65</v>
      </c>
      <c r="N16" s="25">
        <v>95000</v>
      </c>
      <c r="O16" s="28">
        <v>95000</v>
      </c>
      <c r="P16" s="25">
        <v>8700</v>
      </c>
      <c r="Q16" s="28">
        <v>8700</v>
      </c>
      <c r="R16" s="25">
        <v>20750</v>
      </c>
      <c r="S16" s="28">
        <v>20750</v>
      </c>
      <c r="T16" s="25">
        <v>8230</v>
      </c>
      <c r="U16" s="28">
        <v>8230</v>
      </c>
      <c r="V16" s="25">
        <v>38260</v>
      </c>
      <c r="W16" s="28">
        <v>38260</v>
      </c>
      <c r="X16" s="25">
        <v>232000</v>
      </c>
      <c r="Y16" s="28">
        <v>232000</v>
      </c>
      <c r="Z16" s="25">
        <v>51188.81</v>
      </c>
      <c r="AA16" s="28">
        <v>51188.81</v>
      </c>
    </row>
    <row r="17" spans="1:27" ht="24" customHeight="1">
      <c r="A17" s="15">
        <f t="shared" si="1"/>
        <v>13</v>
      </c>
      <c r="B17" s="20">
        <v>2106.6019999999999</v>
      </c>
      <c r="C17" s="21" t="s">
        <v>106</v>
      </c>
      <c r="D17" s="22" t="s">
        <v>5</v>
      </c>
      <c r="E17" s="23">
        <v>2730</v>
      </c>
      <c r="F17" s="25">
        <v>27.9</v>
      </c>
      <c r="G17" s="28">
        <f t="shared" si="3"/>
        <v>76167</v>
      </c>
      <c r="H17" s="25">
        <v>29.16</v>
      </c>
      <c r="I17" s="28">
        <v>79606.8</v>
      </c>
      <c r="J17" s="25">
        <v>48</v>
      </c>
      <c r="K17" s="28">
        <v>131040</v>
      </c>
      <c r="L17" s="25">
        <v>33.869999999999997</v>
      </c>
      <c r="M17" s="28">
        <v>92465.099999999991</v>
      </c>
      <c r="N17" s="25">
        <v>29</v>
      </c>
      <c r="O17" s="28">
        <v>79170</v>
      </c>
      <c r="P17" s="25">
        <v>31.75</v>
      </c>
      <c r="Q17" s="28">
        <v>86677.5</v>
      </c>
      <c r="R17" s="25">
        <v>1</v>
      </c>
      <c r="S17" s="28">
        <v>2730</v>
      </c>
      <c r="T17" s="25">
        <v>32</v>
      </c>
      <c r="U17" s="28">
        <v>87360</v>
      </c>
      <c r="V17" s="25">
        <v>54.31</v>
      </c>
      <c r="W17" s="28">
        <v>148266.30000000002</v>
      </c>
      <c r="X17" s="25">
        <v>30</v>
      </c>
      <c r="Y17" s="28">
        <v>81900</v>
      </c>
      <c r="Z17" s="25">
        <v>27.5</v>
      </c>
      <c r="AA17" s="28">
        <v>75075</v>
      </c>
    </row>
    <row r="18" spans="1:27" ht="24" customHeight="1">
      <c r="A18" s="15">
        <f t="shared" si="1"/>
        <v>14</v>
      </c>
      <c r="B18" s="19">
        <v>2106.6030000000001</v>
      </c>
      <c r="C18" s="17" t="s">
        <v>107</v>
      </c>
      <c r="D18" s="18" t="s">
        <v>5</v>
      </c>
      <c r="E18" s="18">
        <v>2604</v>
      </c>
      <c r="F18" s="25">
        <v>15.5</v>
      </c>
      <c r="G18" s="28">
        <f t="shared" si="3"/>
        <v>40362</v>
      </c>
      <c r="H18" s="25">
        <v>26.82</v>
      </c>
      <c r="I18" s="28">
        <v>69839.28</v>
      </c>
      <c r="J18" s="25">
        <v>28</v>
      </c>
      <c r="K18" s="28">
        <v>72912</v>
      </c>
      <c r="L18" s="25">
        <v>23.1</v>
      </c>
      <c r="M18" s="28">
        <v>60152.4</v>
      </c>
      <c r="N18" s="25">
        <v>29</v>
      </c>
      <c r="O18" s="28">
        <v>75516</v>
      </c>
      <c r="P18" s="25">
        <v>31.75</v>
      </c>
      <c r="Q18" s="28">
        <v>82677</v>
      </c>
      <c r="R18" s="25">
        <v>1</v>
      </c>
      <c r="S18" s="28">
        <v>2604</v>
      </c>
      <c r="T18" s="25">
        <v>18.75</v>
      </c>
      <c r="U18" s="28">
        <v>48825</v>
      </c>
      <c r="V18" s="25">
        <v>38.21</v>
      </c>
      <c r="W18" s="28">
        <v>99498.84</v>
      </c>
      <c r="X18" s="25">
        <v>6</v>
      </c>
      <c r="Y18" s="28">
        <v>15624</v>
      </c>
      <c r="Z18" s="25">
        <v>27.75</v>
      </c>
      <c r="AA18" s="28">
        <v>72261</v>
      </c>
    </row>
    <row r="19" spans="1:27" ht="24" customHeight="1">
      <c r="A19" s="15">
        <f t="shared" si="1"/>
        <v>15</v>
      </c>
      <c r="B19" s="19">
        <v>2106.5070000000001</v>
      </c>
      <c r="C19" s="17" t="s">
        <v>75</v>
      </c>
      <c r="D19" s="18" t="s">
        <v>96</v>
      </c>
      <c r="E19" s="18">
        <v>3810</v>
      </c>
      <c r="F19" s="25">
        <v>3.25</v>
      </c>
      <c r="G19" s="28">
        <f t="shared" si="3"/>
        <v>12382.5</v>
      </c>
      <c r="H19" s="25">
        <v>11.18</v>
      </c>
      <c r="I19" s="28">
        <v>42595.799999999996</v>
      </c>
      <c r="J19" s="25">
        <v>18</v>
      </c>
      <c r="K19" s="28">
        <v>68580</v>
      </c>
      <c r="L19" s="25">
        <v>10.38</v>
      </c>
      <c r="M19" s="28">
        <v>39547.800000000003</v>
      </c>
      <c r="N19" s="25">
        <v>3.25</v>
      </c>
      <c r="O19" s="28">
        <v>12382.5</v>
      </c>
      <c r="P19" s="25">
        <v>9.5</v>
      </c>
      <c r="Q19" s="28">
        <v>36195</v>
      </c>
      <c r="R19" s="25">
        <v>36.25</v>
      </c>
      <c r="S19" s="28">
        <v>138112.5</v>
      </c>
      <c r="T19" s="25">
        <v>6.25</v>
      </c>
      <c r="U19" s="28">
        <v>23812.5</v>
      </c>
      <c r="V19" s="25">
        <v>22.38</v>
      </c>
      <c r="W19" s="28">
        <v>85267.8</v>
      </c>
      <c r="X19" s="25">
        <v>20</v>
      </c>
      <c r="Y19" s="28">
        <v>76200</v>
      </c>
      <c r="Z19" s="25">
        <v>23.75</v>
      </c>
      <c r="AA19" s="28">
        <v>90487.5</v>
      </c>
    </row>
    <row r="20" spans="1:27" ht="24" customHeight="1">
      <c r="A20" s="15">
        <f t="shared" si="1"/>
        <v>16</v>
      </c>
      <c r="B20" s="19">
        <v>2106.5230000000001</v>
      </c>
      <c r="C20" s="17" t="s">
        <v>108</v>
      </c>
      <c r="D20" s="18" t="s">
        <v>96</v>
      </c>
      <c r="E20" s="18">
        <v>520</v>
      </c>
      <c r="F20" s="25">
        <v>13.95</v>
      </c>
      <c r="G20" s="28">
        <f>+E20*F20</f>
        <v>7254</v>
      </c>
      <c r="H20" s="25">
        <v>13.65</v>
      </c>
      <c r="I20" s="28">
        <v>7098</v>
      </c>
      <c r="J20" s="25">
        <v>34.17</v>
      </c>
      <c r="K20" s="28">
        <v>17768.400000000001</v>
      </c>
      <c r="L20" s="25">
        <v>6.47</v>
      </c>
      <c r="M20" s="28">
        <v>3364.4</v>
      </c>
      <c r="N20" s="25">
        <v>9.5</v>
      </c>
      <c r="O20" s="28">
        <v>4940</v>
      </c>
      <c r="P20" s="25">
        <v>32.5</v>
      </c>
      <c r="Q20" s="28">
        <v>16900</v>
      </c>
      <c r="R20" s="25">
        <v>15</v>
      </c>
      <c r="S20" s="28">
        <v>7800</v>
      </c>
      <c r="T20" s="25">
        <v>6.8</v>
      </c>
      <c r="U20" s="28">
        <v>3536</v>
      </c>
      <c r="V20" s="25">
        <v>15.31</v>
      </c>
      <c r="W20" s="28">
        <v>7961.2</v>
      </c>
      <c r="X20" s="25">
        <v>20</v>
      </c>
      <c r="Y20" s="28">
        <v>10400</v>
      </c>
      <c r="Z20" s="25">
        <v>3.6</v>
      </c>
      <c r="AA20" s="28">
        <v>1872</v>
      </c>
    </row>
    <row r="21" spans="1:27" ht="24" customHeight="1">
      <c r="A21" s="15">
        <v>17</v>
      </c>
      <c r="B21" s="20">
        <v>2211.5070000000001</v>
      </c>
      <c r="C21" s="21" t="s">
        <v>76</v>
      </c>
      <c r="D21" s="22" t="s">
        <v>5</v>
      </c>
      <c r="E21" s="23">
        <v>3</v>
      </c>
      <c r="F21" s="25">
        <v>131</v>
      </c>
      <c r="G21" s="28">
        <f t="shared" ref="G21:G24" si="4">+E21*F21</f>
        <v>393</v>
      </c>
      <c r="H21" s="25">
        <v>80.67</v>
      </c>
      <c r="I21" s="28">
        <v>242.01</v>
      </c>
      <c r="J21" s="25">
        <v>216</v>
      </c>
      <c r="K21" s="28">
        <v>648</v>
      </c>
      <c r="L21" s="25">
        <v>106</v>
      </c>
      <c r="M21" s="28">
        <v>318</v>
      </c>
      <c r="N21" s="25">
        <v>61</v>
      </c>
      <c r="O21" s="28">
        <v>183</v>
      </c>
      <c r="P21" s="25">
        <v>56.75</v>
      </c>
      <c r="Q21" s="28">
        <v>170.25</v>
      </c>
      <c r="R21" s="25">
        <v>150</v>
      </c>
      <c r="S21" s="28">
        <v>450</v>
      </c>
      <c r="T21" s="25">
        <v>261</v>
      </c>
      <c r="U21" s="28">
        <v>783</v>
      </c>
      <c r="V21" s="25">
        <v>90</v>
      </c>
      <c r="W21" s="28">
        <v>270</v>
      </c>
      <c r="X21" s="25">
        <v>145</v>
      </c>
      <c r="Y21" s="28">
        <v>435</v>
      </c>
      <c r="Z21" s="25">
        <v>299</v>
      </c>
      <c r="AA21" s="28">
        <v>897</v>
      </c>
    </row>
    <row r="22" spans="1:27" ht="24" customHeight="1">
      <c r="A22" s="15">
        <f t="shared" si="1"/>
        <v>18</v>
      </c>
      <c r="B22" s="19">
        <v>2451.607</v>
      </c>
      <c r="C22" s="17" t="s">
        <v>77</v>
      </c>
      <c r="D22" s="18" t="s">
        <v>5</v>
      </c>
      <c r="E22" s="18">
        <v>350</v>
      </c>
      <c r="F22" s="25">
        <v>135</v>
      </c>
      <c r="G22" s="28">
        <f t="shared" si="4"/>
        <v>47250</v>
      </c>
      <c r="H22" s="25">
        <v>151.22999999999999</v>
      </c>
      <c r="I22" s="28">
        <v>52930.5</v>
      </c>
      <c r="J22" s="25">
        <v>298.85000000000002</v>
      </c>
      <c r="K22" s="28">
        <v>104597.5</v>
      </c>
      <c r="L22" s="25">
        <v>120.92</v>
      </c>
      <c r="M22" s="28">
        <v>42322</v>
      </c>
      <c r="N22" s="25">
        <v>160</v>
      </c>
      <c r="O22" s="28">
        <v>56000</v>
      </c>
      <c r="P22" s="25">
        <v>170</v>
      </c>
      <c r="Q22" s="28">
        <v>59500</v>
      </c>
      <c r="R22" s="25">
        <v>115</v>
      </c>
      <c r="S22" s="28">
        <v>40250</v>
      </c>
      <c r="T22" s="25">
        <v>166</v>
      </c>
      <c r="U22" s="28">
        <v>58100</v>
      </c>
      <c r="V22" s="25">
        <v>134</v>
      </c>
      <c r="W22" s="28">
        <v>46900</v>
      </c>
      <c r="X22" s="25">
        <v>165</v>
      </c>
      <c r="Y22" s="28">
        <v>57750</v>
      </c>
      <c r="Z22" s="25">
        <v>132</v>
      </c>
      <c r="AA22" s="28">
        <v>46200</v>
      </c>
    </row>
    <row r="23" spans="1:27" ht="24" customHeight="1">
      <c r="A23" s="15">
        <f t="shared" si="1"/>
        <v>19</v>
      </c>
      <c r="B23" s="16" t="s">
        <v>109</v>
      </c>
      <c r="C23" s="17" t="s">
        <v>83</v>
      </c>
      <c r="D23" s="18" t="s">
        <v>5</v>
      </c>
      <c r="E23" s="18">
        <v>37</v>
      </c>
      <c r="F23" s="25">
        <v>75</v>
      </c>
      <c r="G23" s="28">
        <f t="shared" si="4"/>
        <v>2775</v>
      </c>
      <c r="H23" s="25">
        <v>60.86</v>
      </c>
      <c r="I23" s="28">
        <v>2251.8200000000002</v>
      </c>
      <c r="J23" s="25">
        <v>56.38</v>
      </c>
      <c r="K23" s="28">
        <v>2086.06</v>
      </c>
      <c r="L23" s="25">
        <v>121.92</v>
      </c>
      <c r="M23" s="28">
        <v>4511.04</v>
      </c>
      <c r="N23" s="25">
        <v>43.5</v>
      </c>
      <c r="O23" s="28">
        <v>1609.5</v>
      </c>
      <c r="P23" s="25">
        <v>64.25</v>
      </c>
      <c r="Q23" s="28">
        <v>2377.25</v>
      </c>
      <c r="R23" s="25">
        <v>80</v>
      </c>
      <c r="S23" s="28">
        <v>2960</v>
      </c>
      <c r="T23" s="25">
        <v>72</v>
      </c>
      <c r="U23" s="28">
        <v>2664</v>
      </c>
      <c r="V23" s="25">
        <v>83</v>
      </c>
      <c r="W23" s="28">
        <v>3071</v>
      </c>
      <c r="X23" s="25">
        <v>80</v>
      </c>
      <c r="Y23" s="28">
        <v>2960</v>
      </c>
      <c r="Z23" s="25">
        <v>65.5</v>
      </c>
      <c r="AA23" s="28">
        <v>2423.5</v>
      </c>
    </row>
    <row r="24" spans="1:27" ht="24" customHeight="1">
      <c r="A24" s="15">
        <f t="shared" si="1"/>
        <v>20</v>
      </c>
      <c r="B24" s="19">
        <v>2451.607</v>
      </c>
      <c r="C24" s="17" t="s">
        <v>110</v>
      </c>
      <c r="D24" s="18" t="s">
        <v>97</v>
      </c>
      <c r="E24" s="18">
        <v>560</v>
      </c>
      <c r="F24" s="25">
        <v>27</v>
      </c>
      <c r="G24" s="28">
        <f t="shared" si="4"/>
        <v>15120</v>
      </c>
      <c r="H24" s="25">
        <v>17.8</v>
      </c>
      <c r="I24" s="28">
        <v>9968</v>
      </c>
      <c r="J24" s="25">
        <v>15</v>
      </c>
      <c r="K24" s="28">
        <v>8400</v>
      </c>
      <c r="L24" s="25">
        <v>47</v>
      </c>
      <c r="M24" s="28">
        <v>26320</v>
      </c>
      <c r="N24" s="25">
        <v>20.5</v>
      </c>
      <c r="O24" s="28">
        <v>11480</v>
      </c>
      <c r="P24" s="25">
        <v>34.25</v>
      </c>
      <c r="Q24" s="28">
        <v>19180</v>
      </c>
      <c r="R24" s="25">
        <v>23</v>
      </c>
      <c r="S24" s="28">
        <v>12880</v>
      </c>
      <c r="T24" s="25">
        <v>26</v>
      </c>
      <c r="U24" s="28">
        <v>14560</v>
      </c>
      <c r="V24" s="25">
        <v>31.21</v>
      </c>
      <c r="W24" s="28">
        <v>17477.600000000002</v>
      </c>
      <c r="X24" s="25">
        <v>45</v>
      </c>
      <c r="Y24" s="28">
        <v>25200</v>
      </c>
      <c r="Z24" s="25">
        <v>23</v>
      </c>
      <c r="AA24" s="28">
        <v>12880</v>
      </c>
    </row>
    <row r="25" spans="1:27" ht="24" customHeight="1">
      <c r="A25" s="15">
        <f t="shared" si="1"/>
        <v>21</v>
      </c>
      <c r="B25" s="20">
        <v>2502.5030000000002</v>
      </c>
      <c r="C25" s="21" t="s">
        <v>111</v>
      </c>
      <c r="D25" s="22" t="s">
        <v>66</v>
      </c>
      <c r="E25" s="23">
        <v>96</v>
      </c>
      <c r="F25" s="25">
        <v>40</v>
      </c>
      <c r="G25" s="28">
        <f>+E25*F25</f>
        <v>3840</v>
      </c>
      <c r="H25" s="25">
        <v>31.1</v>
      </c>
      <c r="I25" s="28">
        <v>2985.6000000000004</v>
      </c>
      <c r="J25" s="25">
        <v>81.5</v>
      </c>
      <c r="K25" s="28">
        <v>7824</v>
      </c>
      <c r="L25" s="25">
        <v>30.64</v>
      </c>
      <c r="M25" s="28">
        <v>2941.44</v>
      </c>
      <c r="N25" s="25">
        <v>45</v>
      </c>
      <c r="O25" s="28">
        <v>4320</v>
      </c>
      <c r="P25" s="25">
        <v>50.5</v>
      </c>
      <c r="Q25" s="28">
        <v>4848</v>
      </c>
      <c r="R25" s="25">
        <v>45</v>
      </c>
      <c r="S25" s="28">
        <v>4320</v>
      </c>
      <c r="T25" s="25">
        <v>28</v>
      </c>
      <c r="U25" s="28">
        <v>2688</v>
      </c>
      <c r="V25" s="25">
        <v>35.6</v>
      </c>
      <c r="W25" s="28">
        <v>3417.6000000000004</v>
      </c>
      <c r="X25" s="25">
        <v>45</v>
      </c>
      <c r="Y25" s="28">
        <v>4320</v>
      </c>
      <c r="Z25" s="25">
        <v>49</v>
      </c>
      <c r="AA25" s="28">
        <v>4704</v>
      </c>
    </row>
    <row r="26" spans="1:27" ht="24" customHeight="1">
      <c r="A26" s="15">
        <f t="shared" si="1"/>
        <v>22</v>
      </c>
      <c r="B26" s="19">
        <v>2502.5030000000002</v>
      </c>
      <c r="C26" s="17" t="s">
        <v>112</v>
      </c>
      <c r="D26" s="18" t="s">
        <v>66</v>
      </c>
      <c r="E26" s="18">
        <v>185</v>
      </c>
      <c r="F26" s="25">
        <v>44</v>
      </c>
      <c r="G26" s="28">
        <f t="shared" ref="G26" si="5">+E26*F26</f>
        <v>8140</v>
      </c>
      <c r="H26" s="25">
        <v>47.84</v>
      </c>
      <c r="I26" s="28">
        <v>8850.4000000000015</v>
      </c>
      <c r="J26" s="25">
        <v>38.25</v>
      </c>
      <c r="K26" s="28">
        <v>7076.25</v>
      </c>
      <c r="L26" s="25">
        <v>51.96</v>
      </c>
      <c r="M26" s="28">
        <v>9612.6</v>
      </c>
      <c r="N26" s="25">
        <v>55.5</v>
      </c>
      <c r="O26" s="28">
        <v>10267.5</v>
      </c>
      <c r="P26" s="25">
        <v>67</v>
      </c>
      <c r="Q26" s="28">
        <v>12395</v>
      </c>
      <c r="R26" s="25">
        <v>45</v>
      </c>
      <c r="S26" s="28">
        <v>8325</v>
      </c>
      <c r="T26" s="25">
        <v>46.5</v>
      </c>
      <c r="U26" s="28">
        <v>8602.5</v>
      </c>
      <c r="V26" s="25">
        <v>38.450000000000003</v>
      </c>
      <c r="W26" s="28">
        <v>7113.2500000000009</v>
      </c>
      <c r="X26" s="25">
        <v>65</v>
      </c>
      <c r="Y26" s="28">
        <v>12025</v>
      </c>
      <c r="Z26" s="25">
        <v>47.5</v>
      </c>
      <c r="AA26" s="28">
        <v>8787.5</v>
      </c>
    </row>
    <row r="27" spans="1:27" ht="24" customHeight="1">
      <c r="A27" s="15">
        <f t="shared" si="1"/>
        <v>23</v>
      </c>
      <c r="B27" s="19">
        <v>2502.6010000000001</v>
      </c>
      <c r="C27" s="17" t="s">
        <v>113</v>
      </c>
      <c r="D27" s="18" t="s">
        <v>8</v>
      </c>
      <c r="E27" s="18">
        <v>4</v>
      </c>
      <c r="F27" s="25">
        <v>1375</v>
      </c>
      <c r="G27" s="28">
        <f t="shared" ref="G27" si="6">+E27*F27</f>
        <v>5500</v>
      </c>
      <c r="H27" s="25">
        <v>1355</v>
      </c>
      <c r="I27" s="28">
        <v>5420</v>
      </c>
      <c r="J27" s="25">
        <v>1116</v>
      </c>
      <c r="K27" s="28">
        <v>4464</v>
      </c>
      <c r="L27" s="25">
        <v>494.79</v>
      </c>
      <c r="M27" s="28">
        <v>1979.16</v>
      </c>
      <c r="N27" s="25">
        <v>2700</v>
      </c>
      <c r="O27" s="28">
        <v>10800</v>
      </c>
      <c r="P27" s="25">
        <v>1200</v>
      </c>
      <c r="Q27" s="28">
        <v>4800</v>
      </c>
      <c r="R27" s="25">
        <v>2000</v>
      </c>
      <c r="S27" s="28">
        <v>8000</v>
      </c>
      <c r="T27" s="25">
        <v>1935</v>
      </c>
      <c r="U27" s="28">
        <v>7740</v>
      </c>
      <c r="V27" s="25">
        <v>1320</v>
      </c>
      <c r="W27" s="28">
        <v>5280</v>
      </c>
      <c r="X27" s="25">
        <v>10000</v>
      </c>
      <c r="Y27" s="28">
        <v>40000</v>
      </c>
      <c r="Z27" s="25">
        <v>945</v>
      </c>
      <c r="AA27" s="28">
        <v>3780</v>
      </c>
    </row>
    <row r="28" spans="1:27" ht="24" customHeight="1">
      <c r="A28" s="15">
        <f t="shared" si="1"/>
        <v>24</v>
      </c>
      <c r="B28" s="19">
        <v>2503.5030000000002</v>
      </c>
      <c r="C28" s="17" t="s">
        <v>79</v>
      </c>
      <c r="D28" s="18" t="s">
        <v>66</v>
      </c>
      <c r="E28" s="18">
        <v>5</v>
      </c>
      <c r="F28" s="25">
        <v>337</v>
      </c>
      <c r="G28" s="28">
        <f t="shared" ref="G28:G53" si="7">+E28*F28</f>
        <v>1685</v>
      </c>
      <c r="H28" s="25">
        <v>121.8</v>
      </c>
      <c r="I28" s="28">
        <v>609</v>
      </c>
      <c r="J28" s="25">
        <v>395.16</v>
      </c>
      <c r="K28" s="28">
        <v>1975.8</v>
      </c>
      <c r="L28" s="25">
        <v>280.3</v>
      </c>
      <c r="M28" s="28">
        <v>1401.5</v>
      </c>
      <c r="N28" s="25">
        <v>220</v>
      </c>
      <c r="O28" s="28">
        <v>1100</v>
      </c>
      <c r="P28" s="25">
        <v>332</v>
      </c>
      <c r="Q28" s="28">
        <v>1660</v>
      </c>
      <c r="R28" s="25">
        <v>250</v>
      </c>
      <c r="S28" s="28">
        <v>1250</v>
      </c>
      <c r="T28" s="25">
        <v>305</v>
      </c>
      <c r="U28" s="28">
        <v>1525</v>
      </c>
      <c r="V28" s="25">
        <v>321</v>
      </c>
      <c r="W28" s="28">
        <v>1605</v>
      </c>
      <c r="X28" s="25">
        <v>280</v>
      </c>
      <c r="Y28" s="28">
        <v>1400</v>
      </c>
      <c r="Z28" s="25">
        <v>335</v>
      </c>
      <c r="AA28" s="28">
        <v>1675</v>
      </c>
    </row>
    <row r="29" spans="1:27" ht="24" customHeight="1">
      <c r="A29" s="15">
        <f t="shared" si="1"/>
        <v>25</v>
      </c>
      <c r="B29" s="19">
        <v>2503.6019999999999</v>
      </c>
      <c r="C29" s="17" t="s">
        <v>80</v>
      </c>
      <c r="D29" s="18" t="s">
        <v>8</v>
      </c>
      <c r="E29" s="18">
        <v>1</v>
      </c>
      <c r="F29" s="25">
        <v>3057</v>
      </c>
      <c r="G29" s="28">
        <f t="shared" ref="G29:G31" si="8">+E29*F29</f>
        <v>3057</v>
      </c>
      <c r="H29" s="25">
        <v>2840</v>
      </c>
      <c r="I29" s="28">
        <v>2840</v>
      </c>
      <c r="J29" s="25">
        <v>3536</v>
      </c>
      <c r="K29" s="28">
        <v>3536</v>
      </c>
      <c r="L29" s="25">
        <v>2100.54</v>
      </c>
      <c r="M29" s="28">
        <v>2100.54</v>
      </c>
      <c r="N29" s="25">
        <v>1040</v>
      </c>
      <c r="O29" s="28">
        <v>1040</v>
      </c>
      <c r="P29" s="25">
        <v>9350</v>
      </c>
      <c r="Q29" s="28">
        <v>9350</v>
      </c>
      <c r="R29" s="25">
        <v>1000</v>
      </c>
      <c r="S29" s="28">
        <v>1000</v>
      </c>
      <c r="T29" s="25">
        <v>2113</v>
      </c>
      <c r="U29" s="28">
        <v>2113</v>
      </c>
      <c r="V29" s="25">
        <v>9780</v>
      </c>
      <c r="W29" s="28">
        <v>9780</v>
      </c>
      <c r="X29" s="25">
        <v>5900</v>
      </c>
      <c r="Y29" s="28">
        <v>5900</v>
      </c>
      <c r="Z29" s="25">
        <v>3340</v>
      </c>
      <c r="AA29" s="28">
        <v>3340</v>
      </c>
    </row>
    <row r="30" spans="1:27" ht="24" customHeight="1">
      <c r="A30" s="15">
        <f t="shared" si="1"/>
        <v>26</v>
      </c>
      <c r="B30" s="20">
        <v>2503.6030000000001</v>
      </c>
      <c r="C30" s="21" t="s">
        <v>114</v>
      </c>
      <c r="D30" s="22" t="s">
        <v>66</v>
      </c>
      <c r="E30" s="23">
        <v>786</v>
      </c>
      <c r="F30" s="25">
        <v>3</v>
      </c>
      <c r="G30" s="28">
        <f t="shared" si="8"/>
        <v>2358</v>
      </c>
      <c r="H30" s="25">
        <v>3.34</v>
      </c>
      <c r="I30" s="28">
        <v>2625.24</v>
      </c>
      <c r="J30" s="25">
        <v>6.03</v>
      </c>
      <c r="K30" s="28">
        <v>4739.58</v>
      </c>
      <c r="L30" s="25">
        <v>3.87</v>
      </c>
      <c r="M30" s="28">
        <v>3041.82</v>
      </c>
      <c r="N30" s="25">
        <v>6</v>
      </c>
      <c r="O30" s="28">
        <v>4716</v>
      </c>
      <c r="P30" s="25">
        <v>16.75</v>
      </c>
      <c r="Q30" s="28">
        <v>13165.5</v>
      </c>
      <c r="R30" s="25">
        <v>5</v>
      </c>
      <c r="S30" s="28">
        <v>3930</v>
      </c>
      <c r="T30" s="25">
        <v>5.75</v>
      </c>
      <c r="U30" s="28">
        <v>4519.5</v>
      </c>
      <c r="V30" s="25">
        <v>31.31</v>
      </c>
      <c r="W30" s="28">
        <v>24609.66</v>
      </c>
      <c r="X30" s="25">
        <v>5</v>
      </c>
      <c r="Y30" s="28">
        <v>3930</v>
      </c>
      <c r="Z30" s="25">
        <v>4.4000000000000004</v>
      </c>
      <c r="AA30" s="28">
        <v>3458.4</v>
      </c>
    </row>
    <row r="31" spans="1:27" ht="24" customHeight="1">
      <c r="A31" s="15">
        <f t="shared" si="1"/>
        <v>27</v>
      </c>
      <c r="B31" s="19">
        <v>2504.6019999999999</v>
      </c>
      <c r="C31" s="17" t="s">
        <v>81</v>
      </c>
      <c r="D31" s="18" t="s">
        <v>8</v>
      </c>
      <c r="E31" s="18">
        <v>4</v>
      </c>
      <c r="F31" s="25">
        <v>2101</v>
      </c>
      <c r="G31" s="28">
        <f t="shared" si="8"/>
        <v>8404</v>
      </c>
      <c r="H31" s="25">
        <v>542</v>
      </c>
      <c r="I31" s="28">
        <v>2168</v>
      </c>
      <c r="J31" s="25">
        <v>452</v>
      </c>
      <c r="K31" s="28">
        <v>1808</v>
      </c>
      <c r="L31" s="25">
        <v>906.13</v>
      </c>
      <c r="M31" s="28">
        <v>3624.52</v>
      </c>
      <c r="N31" s="25">
        <v>980</v>
      </c>
      <c r="O31" s="28">
        <v>3920</v>
      </c>
      <c r="P31" s="25">
        <v>618.5</v>
      </c>
      <c r="Q31" s="28">
        <v>2474</v>
      </c>
      <c r="R31" s="25">
        <v>1050</v>
      </c>
      <c r="S31" s="28">
        <v>4200</v>
      </c>
      <c r="T31" s="25">
        <v>1460</v>
      </c>
      <c r="U31" s="28">
        <v>5840</v>
      </c>
      <c r="V31" s="25">
        <v>840</v>
      </c>
      <c r="W31" s="28">
        <v>3360</v>
      </c>
      <c r="X31" s="25">
        <v>4000</v>
      </c>
      <c r="Y31" s="28">
        <v>16000</v>
      </c>
      <c r="Z31" s="25">
        <v>986</v>
      </c>
      <c r="AA31" s="28">
        <v>3944</v>
      </c>
    </row>
    <row r="32" spans="1:27" ht="24" customHeight="1">
      <c r="A32" s="31">
        <f t="shared" si="1"/>
        <v>28</v>
      </c>
      <c r="B32" s="32">
        <v>2506.6019999999999</v>
      </c>
      <c r="C32" s="33" t="s">
        <v>131</v>
      </c>
      <c r="D32" s="18" t="s">
        <v>8</v>
      </c>
      <c r="E32" s="18">
        <v>1</v>
      </c>
      <c r="F32" s="25">
        <v>18961</v>
      </c>
      <c r="G32" s="28">
        <f>+E32*F32</f>
        <v>18961</v>
      </c>
      <c r="H32" s="25">
        <v>20760</v>
      </c>
      <c r="I32" s="28">
        <v>20760</v>
      </c>
      <c r="J32" s="25">
        <v>31363.7</v>
      </c>
      <c r="K32" s="28">
        <v>31363.7</v>
      </c>
      <c r="L32" s="25">
        <v>18261.34</v>
      </c>
      <c r="M32" s="28">
        <v>18261.34</v>
      </c>
      <c r="N32" s="25">
        <v>28000</v>
      </c>
      <c r="O32" s="28">
        <v>28000</v>
      </c>
      <c r="P32" s="25">
        <v>17150</v>
      </c>
      <c r="Q32" s="28">
        <v>17150</v>
      </c>
      <c r="R32" s="25">
        <v>20000</v>
      </c>
      <c r="S32" s="28">
        <v>20000</v>
      </c>
      <c r="T32" s="25">
        <v>23250</v>
      </c>
      <c r="U32" s="28">
        <v>23250</v>
      </c>
      <c r="V32" s="25">
        <v>38680</v>
      </c>
      <c r="W32" s="28">
        <v>38680</v>
      </c>
      <c r="X32" s="25">
        <v>81000</v>
      </c>
      <c r="Y32" s="28">
        <v>81000</v>
      </c>
      <c r="Z32" s="25">
        <v>21850</v>
      </c>
      <c r="AA32" s="28">
        <v>21850</v>
      </c>
    </row>
    <row r="33" spans="1:27" ht="24" customHeight="1">
      <c r="A33" s="15">
        <f t="shared" si="1"/>
        <v>29</v>
      </c>
      <c r="B33" s="19">
        <v>2506.6019999999999</v>
      </c>
      <c r="C33" s="17" t="s">
        <v>115</v>
      </c>
      <c r="D33" s="18" t="s">
        <v>8</v>
      </c>
      <c r="E33" s="18">
        <v>1</v>
      </c>
      <c r="F33" s="25">
        <v>7556</v>
      </c>
      <c r="G33" s="28">
        <f t="shared" ref="G33" si="9">+E33*F33</f>
        <v>7556</v>
      </c>
      <c r="H33" s="25">
        <v>8840</v>
      </c>
      <c r="I33" s="28">
        <v>8840</v>
      </c>
      <c r="J33" s="25">
        <v>7704.64</v>
      </c>
      <c r="K33" s="28">
        <v>7704.64</v>
      </c>
      <c r="L33" s="25">
        <v>7426.53</v>
      </c>
      <c r="M33" s="28">
        <v>7426.53</v>
      </c>
      <c r="N33" s="25">
        <v>11000</v>
      </c>
      <c r="O33" s="28">
        <v>11000</v>
      </c>
      <c r="P33" s="25">
        <v>6500</v>
      </c>
      <c r="Q33" s="28">
        <v>6500</v>
      </c>
      <c r="R33" s="25">
        <v>9000</v>
      </c>
      <c r="S33" s="28">
        <v>9000</v>
      </c>
      <c r="T33" s="25">
        <v>6870</v>
      </c>
      <c r="U33" s="28">
        <v>6870</v>
      </c>
      <c r="V33" s="25">
        <v>12550</v>
      </c>
      <c r="W33" s="28">
        <v>12550</v>
      </c>
      <c r="X33" s="25">
        <v>39000</v>
      </c>
      <c r="Y33" s="28">
        <v>39000</v>
      </c>
      <c r="Z33" s="25">
        <v>8200</v>
      </c>
      <c r="AA33" s="28">
        <v>8200</v>
      </c>
    </row>
    <row r="34" spans="1:27" ht="24" customHeight="1">
      <c r="A34" s="15">
        <f t="shared" si="1"/>
        <v>30</v>
      </c>
      <c r="B34" s="19">
        <v>2511.5070000000001</v>
      </c>
      <c r="C34" s="17" t="s">
        <v>116</v>
      </c>
      <c r="D34" s="18" t="s">
        <v>96</v>
      </c>
      <c r="E34" s="18">
        <v>200</v>
      </c>
      <c r="F34" s="25">
        <v>95.5</v>
      </c>
      <c r="G34" s="28">
        <f t="shared" ref="G34:G38" si="10">+E34*F34</f>
        <v>19100</v>
      </c>
      <c r="H34" s="25">
        <v>74.2</v>
      </c>
      <c r="I34" s="28">
        <v>14840</v>
      </c>
      <c r="J34" s="25">
        <v>75</v>
      </c>
      <c r="K34" s="28">
        <v>15000</v>
      </c>
      <c r="L34" s="25">
        <v>135.04</v>
      </c>
      <c r="M34" s="28">
        <v>27008</v>
      </c>
      <c r="N34" s="25">
        <v>79</v>
      </c>
      <c r="O34" s="28">
        <v>15800</v>
      </c>
      <c r="P34" s="25">
        <v>119</v>
      </c>
      <c r="Q34" s="28">
        <v>23800</v>
      </c>
      <c r="R34" s="25">
        <v>110</v>
      </c>
      <c r="S34" s="28">
        <v>22000</v>
      </c>
      <c r="T34" s="25">
        <v>107</v>
      </c>
      <c r="U34" s="28">
        <v>21400</v>
      </c>
      <c r="V34" s="25">
        <v>120</v>
      </c>
      <c r="W34" s="28">
        <v>24000</v>
      </c>
      <c r="X34" s="25">
        <v>125</v>
      </c>
      <c r="Y34" s="28">
        <v>25000</v>
      </c>
      <c r="Z34" s="25">
        <v>66</v>
      </c>
      <c r="AA34" s="28">
        <v>13200</v>
      </c>
    </row>
    <row r="35" spans="1:27" ht="24" customHeight="1">
      <c r="A35" s="15">
        <f t="shared" si="1"/>
        <v>31</v>
      </c>
      <c r="B35" s="19">
        <v>2511.5070000000001</v>
      </c>
      <c r="C35" s="17" t="s">
        <v>82</v>
      </c>
      <c r="D35" s="18" t="s">
        <v>96</v>
      </c>
      <c r="E35" s="18">
        <v>575</v>
      </c>
      <c r="F35" s="25">
        <v>96.28</v>
      </c>
      <c r="G35" s="28">
        <f t="shared" si="10"/>
        <v>55361</v>
      </c>
      <c r="H35" s="25">
        <v>74.819999999999993</v>
      </c>
      <c r="I35" s="28">
        <v>43021.499999999993</v>
      </c>
      <c r="J35" s="25">
        <v>63</v>
      </c>
      <c r="K35" s="28">
        <v>36225</v>
      </c>
      <c r="L35" s="25">
        <v>124.79</v>
      </c>
      <c r="M35" s="28">
        <v>71754.25</v>
      </c>
      <c r="N35" s="25">
        <v>79</v>
      </c>
      <c r="O35" s="28">
        <v>45425</v>
      </c>
      <c r="P35" s="25">
        <v>106</v>
      </c>
      <c r="Q35" s="28">
        <v>60950</v>
      </c>
      <c r="R35" s="25">
        <v>100</v>
      </c>
      <c r="S35" s="28">
        <v>57500</v>
      </c>
      <c r="T35" s="25">
        <v>107</v>
      </c>
      <c r="U35" s="28">
        <v>61525</v>
      </c>
      <c r="V35" s="25">
        <v>120</v>
      </c>
      <c r="W35" s="28">
        <v>69000</v>
      </c>
      <c r="X35" s="25">
        <v>125</v>
      </c>
      <c r="Y35" s="28">
        <v>71875</v>
      </c>
      <c r="Z35" s="25">
        <v>105</v>
      </c>
      <c r="AA35" s="28">
        <v>60375</v>
      </c>
    </row>
    <row r="36" spans="1:27" ht="24" customHeight="1">
      <c r="A36" s="15">
        <f t="shared" si="1"/>
        <v>32</v>
      </c>
      <c r="B36" s="19">
        <v>2118.509</v>
      </c>
      <c r="C36" s="17" t="s">
        <v>117</v>
      </c>
      <c r="D36" s="18" t="s">
        <v>96</v>
      </c>
      <c r="E36" s="18">
        <v>10</v>
      </c>
      <c r="F36" s="25">
        <v>134</v>
      </c>
      <c r="G36" s="28">
        <f t="shared" si="10"/>
        <v>1340</v>
      </c>
      <c r="H36" s="25">
        <v>49.2</v>
      </c>
      <c r="I36" s="28">
        <v>492</v>
      </c>
      <c r="J36" s="25">
        <v>83</v>
      </c>
      <c r="K36" s="28">
        <v>830</v>
      </c>
      <c r="L36" s="25">
        <v>189.5</v>
      </c>
      <c r="M36" s="28">
        <v>1895</v>
      </c>
      <c r="N36" s="25">
        <v>91.25</v>
      </c>
      <c r="O36" s="28">
        <v>912.5</v>
      </c>
      <c r="P36" s="25">
        <v>245</v>
      </c>
      <c r="Q36" s="28">
        <v>2450</v>
      </c>
      <c r="R36" s="25">
        <v>150</v>
      </c>
      <c r="S36" s="28">
        <v>1500</v>
      </c>
      <c r="T36" s="25">
        <v>110</v>
      </c>
      <c r="U36" s="28">
        <v>1100</v>
      </c>
      <c r="V36" s="25">
        <v>185</v>
      </c>
      <c r="W36" s="28">
        <v>1850</v>
      </c>
      <c r="X36" s="25">
        <v>100</v>
      </c>
      <c r="Y36" s="28">
        <v>1000</v>
      </c>
      <c r="Z36" s="25">
        <v>170</v>
      </c>
      <c r="AA36" s="28">
        <v>1700</v>
      </c>
    </row>
    <row r="37" spans="1:27" ht="24" customHeight="1">
      <c r="A37" s="15">
        <f t="shared" si="1"/>
        <v>33</v>
      </c>
      <c r="B37" s="20">
        <v>2451.5070000000001</v>
      </c>
      <c r="C37" s="21" t="s">
        <v>84</v>
      </c>
      <c r="D37" s="22" t="s">
        <v>96</v>
      </c>
      <c r="E37" s="23">
        <v>132</v>
      </c>
      <c r="F37" s="25">
        <v>87</v>
      </c>
      <c r="G37" s="28">
        <f t="shared" si="10"/>
        <v>11484</v>
      </c>
      <c r="H37" s="25">
        <v>71.56</v>
      </c>
      <c r="I37" s="28">
        <v>9445.92</v>
      </c>
      <c r="J37" s="25">
        <v>53</v>
      </c>
      <c r="K37" s="28">
        <v>6996</v>
      </c>
      <c r="L37" s="25">
        <v>64.599999999999994</v>
      </c>
      <c r="M37" s="28">
        <v>8527.1999999999989</v>
      </c>
      <c r="N37" s="25">
        <v>39</v>
      </c>
      <c r="O37" s="28">
        <v>5148</v>
      </c>
      <c r="P37" s="25">
        <v>101</v>
      </c>
      <c r="Q37" s="28">
        <v>13332</v>
      </c>
      <c r="R37" s="25">
        <v>40</v>
      </c>
      <c r="S37" s="28">
        <v>5280</v>
      </c>
      <c r="T37" s="25">
        <v>109</v>
      </c>
      <c r="U37" s="28">
        <v>14388</v>
      </c>
      <c r="V37" s="25">
        <v>68.400000000000006</v>
      </c>
      <c r="W37" s="28">
        <v>9028.8000000000011</v>
      </c>
      <c r="X37" s="25">
        <v>80</v>
      </c>
      <c r="Y37" s="28">
        <v>10560</v>
      </c>
      <c r="Z37" s="25">
        <v>55</v>
      </c>
      <c r="AA37" s="28">
        <v>7260</v>
      </c>
    </row>
    <row r="38" spans="1:27" ht="24" customHeight="1">
      <c r="A38" s="15">
        <f t="shared" si="1"/>
        <v>34</v>
      </c>
      <c r="B38" s="20">
        <v>2451.6089999999999</v>
      </c>
      <c r="C38" s="21" t="s">
        <v>118</v>
      </c>
      <c r="D38" s="22" t="s">
        <v>5</v>
      </c>
      <c r="E38" s="23">
        <v>1</v>
      </c>
      <c r="F38" s="25">
        <v>232</v>
      </c>
      <c r="G38" s="28">
        <f t="shared" si="10"/>
        <v>232</v>
      </c>
      <c r="H38" s="25">
        <v>50</v>
      </c>
      <c r="I38" s="28">
        <v>50</v>
      </c>
      <c r="J38" s="25">
        <v>550</v>
      </c>
      <c r="K38" s="28">
        <v>550</v>
      </c>
      <c r="L38" s="25">
        <v>387</v>
      </c>
      <c r="M38" s="28">
        <v>387</v>
      </c>
      <c r="N38" s="25">
        <v>53</v>
      </c>
      <c r="O38" s="28">
        <v>53</v>
      </c>
      <c r="P38" s="25">
        <v>204</v>
      </c>
      <c r="Q38" s="28">
        <v>204</v>
      </c>
      <c r="R38" s="25">
        <v>40</v>
      </c>
      <c r="S38" s="28">
        <v>40</v>
      </c>
      <c r="T38" s="25">
        <v>50</v>
      </c>
      <c r="U38" s="28">
        <v>50</v>
      </c>
      <c r="V38" s="25">
        <v>98</v>
      </c>
      <c r="W38" s="28">
        <v>98</v>
      </c>
      <c r="X38" s="25">
        <v>145</v>
      </c>
      <c r="Y38" s="28">
        <v>145</v>
      </c>
      <c r="Z38" s="25">
        <v>198</v>
      </c>
      <c r="AA38" s="28">
        <v>198</v>
      </c>
    </row>
    <row r="39" spans="1:27" ht="24" customHeight="1">
      <c r="A39" s="15">
        <f t="shared" si="1"/>
        <v>35</v>
      </c>
      <c r="B39" s="19">
        <v>2511.5039999999999</v>
      </c>
      <c r="C39" s="17" t="s">
        <v>85</v>
      </c>
      <c r="D39" s="18" t="s">
        <v>97</v>
      </c>
      <c r="E39" s="18">
        <v>530</v>
      </c>
      <c r="F39" s="25">
        <v>1.1499999999999999</v>
      </c>
      <c r="G39" s="28">
        <f>+E39*F39</f>
        <v>609.5</v>
      </c>
      <c r="H39" s="25">
        <v>2.34</v>
      </c>
      <c r="I39" s="28">
        <v>1240.1999999999998</v>
      </c>
      <c r="J39" s="25">
        <v>3.5</v>
      </c>
      <c r="K39" s="28">
        <v>1855</v>
      </c>
      <c r="L39" s="25">
        <v>2.7</v>
      </c>
      <c r="M39" s="28">
        <v>1431</v>
      </c>
      <c r="N39" s="25">
        <v>2.5</v>
      </c>
      <c r="O39" s="28">
        <v>1325</v>
      </c>
      <c r="P39" s="25">
        <v>9.5</v>
      </c>
      <c r="Q39" s="28">
        <v>5035</v>
      </c>
      <c r="R39" s="25">
        <v>4</v>
      </c>
      <c r="S39" s="28">
        <v>2120</v>
      </c>
      <c r="T39" s="25">
        <v>1.5</v>
      </c>
      <c r="U39" s="28">
        <v>795</v>
      </c>
      <c r="V39" s="25">
        <v>3.15</v>
      </c>
      <c r="W39" s="28">
        <v>1669.5</v>
      </c>
      <c r="X39" s="25">
        <v>8</v>
      </c>
      <c r="Y39" s="28">
        <v>4240</v>
      </c>
      <c r="Z39" s="25">
        <v>3.9</v>
      </c>
      <c r="AA39" s="28">
        <v>2067</v>
      </c>
    </row>
    <row r="40" spans="1:27" ht="24" customHeight="1">
      <c r="A40" s="15">
        <f t="shared" si="1"/>
        <v>36</v>
      </c>
      <c r="B40" s="19">
        <v>2511.6030000000001</v>
      </c>
      <c r="C40" s="17" t="s">
        <v>86</v>
      </c>
      <c r="D40" s="18" t="s">
        <v>119</v>
      </c>
      <c r="E40" s="18">
        <v>270</v>
      </c>
      <c r="F40" s="25">
        <v>56.7</v>
      </c>
      <c r="G40" s="28">
        <f t="shared" ref="G40:G44" si="11">+E40*F40</f>
        <v>15309</v>
      </c>
      <c r="H40" s="25">
        <v>46.37</v>
      </c>
      <c r="I40" s="28">
        <v>12519.9</v>
      </c>
      <c r="J40" s="25">
        <v>55</v>
      </c>
      <c r="K40" s="28">
        <v>14850</v>
      </c>
      <c r="L40" s="25">
        <v>58</v>
      </c>
      <c r="M40" s="28">
        <v>15660</v>
      </c>
      <c r="N40" s="25">
        <v>81</v>
      </c>
      <c r="O40" s="28">
        <v>21870</v>
      </c>
      <c r="P40" s="25">
        <v>111.5</v>
      </c>
      <c r="Q40" s="28">
        <v>30105</v>
      </c>
      <c r="R40" s="25">
        <v>70</v>
      </c>
      <c r="S40" s="28">
        <v>18900</v>
      </c>
      <c r="T40" s="25">
        <v>66</v>
      </c>
      <c r="U40" s="28">
        <v>17820</v>
      </c>
      <c r="V40" s="25">
        <v>42.5</v>
      </c>
      <c r="W40" s="28">
        <v>11475</v>
      </c>
      <c r="X40" s="25">
        <v>75</v>
      </c>
      <c r="Y40" s="28">
        <v>20250</v>
      </c>
      <c r="Z40" s="25">
        <v>67</v>
      </c>
      <c r="AA40" s="28">
        <v>18090</v>
      </c>
    </row>
    <row r="41" spans="1:27" ht="24" customHeight="1">
      <c r="A41" s="15">
        <f t="shared" si="1"/>
        <v>37</v>
      </c>
      <c r="B41" s="19">
        <v>2571.6010000000001</v>
      </c>
      <c r="C41" s="17" t="s">
        <v>87</v>
      </c>
      <c r="D41" s="18" t="s">
        <v>66</v>
      </c>
      <c r="E41" s="18">
        <v>547</v>
      </c>
      <c r="F41" s="25">
        <v>3.55</v>
      </c>
      <c r="G41" s="28">
        <f t="shared" si="11"/>
        <v>1941.85</v>
      </c>
      <c r="H41" s="25">
        <v>4.9000000000000004</v>
      </c>
      <c r="I41" s="28">
        <v>2680.3</v>
      </c>
      <c r="J41" s="25">
        <v>8</v>
      </c>
      <c r="K41" s="28">
        <v>4376</v>
      </c>
      <c r="L41" s="25">
        <v>2.8</v>
      </c>
      <c r="M41" s="28">
        <v>1531.6</v>
      </c>
      <c r="N41" s="25">
        <v>4</v>
      </c>
      <c r="O41" s="28">
        <v>2188</v>
      </c>
      <c r="P41" s="25">
        <v>5.5</v>
      </c>
      <c r="Q41" s="28">
        <v>3008.5</v>
      </c>
      <c r="R41" s="25">
        <v>4</v>
      </c>
      <c r="S41" s="28">
        <v>2188</v>
      </c>
      <c r="T41" s="25">
        <v>4</v>
      </c>
      <c r="U41" s="28">
        <v>2188</v>
      </c>
      <c r="V41" s="25">
        <v>3.61</v>
      </c>
      <c r="W41" s="28">
        <v>1974.6699999999998</v>
      </c>
      <c r="X41" s="25">
        <v>6</v>
      </c>
      <c r="Y41" s="28">
        <v>3282</v>
      </c>
      <c r="Z41" s="25">
        <v>5.0999999999999996</v>
      </c>
      <c r="AA41" s="28">
        <v>2789.7</v>
      </c>
    </row>
    <row r="42" spans="1:27" ht="24" customHeight="1">
      <c r="A42" s="15">
        <f t="shared" si="1"/>
        <v>38</v>
      </c>
      <c r="B42" s="19">
        <v>2573.5010000000002</v>
      </c>
      <c r="C42" s="17" t="s">
        <v>88</v>
      </c>
      <c r="D42" s="18" t="s">
        <v>7</v>
      </c>
      <c r="E42" s="18">
        <v>1</v>
      </c>
      <c r="F42" s="25">
        <v>3271</v>
      </c>
      <c r="G42" s="28">
        <f t="shared" si="11"/>
        <v>3271</v>
      </c>
      <c r="H42" s="25">
        <v>968</v>
      </c>
      <c r="I42" s="28">
        <v>968</v>
      </c>
      <c r="J42" s="25">
        <v>2100</v>
      </c>
      <c r="K42" s="28">
        <v>2100</v>
      </c>
      <c r="L42" s="25">
        <v>2442</v>
      </c>
      <c r="M42" s="28">
        <v>2442</v>
      </c>
      <c r="N42" s="25">
        <v>33500</v>
      </c>
      <c r="O42" s="28">
        <v>33500</v>
      </c>
      <c r="P42" s="25">
        <v>2500</v>
      </c>
      <c r="Q42" s="28">
        <v>2500</v>
      </c>
      <c r="R42" s="25">
        <v>2500</v>
      </c>
      <c r="S42" s="28">
        <v>2500</v>
      </c>
      <c r="T42" s="25">
        <v>3280</v>
      </c>
      <c r="U42" s="28">
        <v>3280</v>
      </c>
      <c r="V42" s="25">
        <v>1830</v>
      </c>
      <c r="W42" s="28">
        <v>1830</v>
      </c>
      <c r="X42" s="25">
        <v>4000</v>
      </c>
      <c r="Y42" s="28">
        <v>4000</v>
      </c>
      <c r="Z42" s="25">
        <v>2140</v>
      </c>
      <c r="AA42" s="28">
        <v>2140</v>
      </c>
    </row>
    <row r="43" spans="1:27" ht="24" customHeight="1">
      <c r="A43" s="15">
        <f t="shared" si="1"/>
        <v>39</v>
      </c>
      <c r="B43" s="19">
        <v>2573.5030000000002</v>
      </c>
      <c r="C43" s="17" t="s">
        <v>89</v>
      </c>
      <c r="D43" s="18" t="s">
        <v>66</v>
      </c>
      <c r="E43" s="18">
        <v>286</v>
      </c>
      <c r="F43" s="25">
        <v>3.3</v>
      </c>
      <c r="G43" s="28">
        <f t="shared" si="11"/>
        <v>943.8</v>
      </c>
      <c r="H43" s="25">
        <v>2.4900000000000002</v>
      </c>
      <c r="I43" s="28">
        <v>712.1400000000001</v>
      </c>
      <c r="J43" s="25">
        <v>7</v>
      </c>
      <c r="K43" s="28">
        <v>2002</v>
      </c>
      <c r="L43" s="25">
        <v>6.2</v>
      </c>
      <c r="M43" s="28">
        <v>1773.2</v>
      </c>
      <c r="N43" s="25">
        <v>3.5</v>
      </c>
      <c r="O43" s="28">
        <v>1001</v>
      </c>
      <c r="P43" s="25">
        <v>3.5</v>
      </c>
      <c r="Q43" s="28">
        <v>1001</v>
      </c>
      <c r="R43" s="25">
        <v>10</v>
      </c>
      <c r="S43" s="28">
        <v>2860</v>
      </c>
      <c r="T43" s="25">
        <v>5.75</v>
      </c>
      <c r="U43" s="28">
        <v>1644.5</v>
      </c>
      <c r="V43" s="25">
        <v>3.14</v>
      </c>
      <c r="W43" s="28">
        <v>898.04000000000008</v>
      </c>
      <c r="X43" s="25">
        <v>8</v>
      </c>
      <c r="Y43" s="28">
        <v>2288</v>
      </c>
      <c r="Z43" s="25">
        <v>9.4</v>
      </c>
      <c r="AA43" s="28">
        <v>2688.4</v>
      </c>
    </row>
    <row r="44" spans="1:27" ht="24" customHeight="1">
      <c r="A44" s="15">
        <f t="shared" si="1"/>
        <v>40</v>
      </c>
      <c r="B44" s="19">
        <v>2573.5030000000002</v>
      </c>
      <c r="C44" s="17" t="s">
        <v>90</v>
      </c>
      <c r="D44" s="18" t="s">
        <v>66</v>
      </c>
      <c r="E44" s="30">
        <v>1054</v>
      </c>
      <c r="F44" s="25">
        <v>2.0499999999999998</v>
      </c>
      <c r="G44" s="28">
        <f t="shared" si="11"/>
        <v>2160.6999999999998</v>
      </c>
      <c r="H44" s="25">
        <v>5.04</v>
      </c>
      <c r="I44" s="28">
        <v>5312.16</v>
      </c>
      <c r="J44" s="25">
        <v>6</v>
      </c>
      <c r="K44" s="28">
        <v>6324</v>
      </c>
      <c r="L44" s="25">
        <v>5.2</v>
      </c>
      <c r="M44" s="28">
        <v>5480.8</v>
      </c>
      <c r="N44" s="25">
        <v>2.35</v>
      </c>
      <c r="O44" s="28">
        <v>2476.9</v>
      </c>
      <c r="P44" s="25">
        <v>2.85</v>
      </c>
      <c r="Q44" s="28">
        <v>3003.9</v>
      </c>
      <c r="R44" s="25">
        <v>5</v>
      </c>
      <c r="S44" s="28">
        <v>5270</v>
      </c>
      <c r="T44" s="25">
        <v>4.5</v>
      </c>
      <c r="U44" s="28">
        <v>4743</v>
      </c>
      <c r="V44" s="25">
        <v>3.85</v>
      </c>
      <c r="W44" s="28">
        <v>4057.9</v>
      </c>
      <c r="X44" s="25">
        <v>5</v>
      </c>
      <c r="Y44" s="28">
        <v>5270</v>
      </c>
      <c r="Z44" s="25">
        <v>6</v>
      </c>
      <c r="AA44" s="28">
        <v>6324</v>
      </c>
    </row>
    <row r="45" spans="1:27" ht="24" customHeight="1">
      <c r="A45" s="15">
        <f t="shared" si="1"/>
        <v>41</v>
      </c>
      <c r="B45" s="19">
        <v>2575.5039999999999</v>
      </c>
      <c r="C45" s="17" t="s">
        <v>91</v>
      </c>
      <c r="D45" s="18" t="s">
        <v>97</v>
      </c>
      <c r="E45" s="30">
        <v>5264</v>
      </c>
      <c r="F45" s="25">
        <v>2.15</v>
      </c>
      <c r="G45" s="28">
        <f>+E45*F45</f>
        <v>11317.6</v>
      </c>
      <c r="H45" s="25">
        <v>2.99</v>
      </c>
      <c r="I45" s="28">
        <v>15739.36</v>
      </c>
      <c r="J45" s="25">
        <v>3.5</v>
      </c>
      <c r="K45" s="28">
        <v>18424</v>
      </c>
      <c r="L45" s="25">
        <v>2.7</v>
      </c>
      <c r="M45" s="28">
        <v>14212.800000000001</v>
      </c>
      <c r="N45" s="25">
        <v>2.14</v>
      </c>
      <c r="O45" s="28">
        <v>11264.960000000001</v>
      </c>
      <c r="P45" s="25">
        <v>2.1</v>
      </c>
      <c r="Q45" s="28">
        <v>11054.4</v>
      </c>
      <c r="R45" s="25">
        <v>3.25</v>
      </c>
      <c r="S45" s="28">
        <v>17108</v>
      </c>
      <c r="T45" s="25">
        <v>3</v>
      </c>
      <c r="U45" s="28">
        <v>15792</v>
      </c>
      <c r="V45" s="25">
        <v>3.26</v>
      </c>
      <c r="W45" s="28">
        <v>17160.64</v>
      </c>
      <c r="X45" s="25">
        <v>4</v>
      </c>
      <c r="Y45" s="28">
        <v>21056</v>
      </c>
      <c r="Z45" s="25">
        <v>3.1</v>
      </c>
      <c r="AA45" s="28">
        <v>16318.4</v>
      </c>
    </row>
    <row r="46" spans="1:27" ht="24" customHeight="1">
      <c r="A46" s="15">
        <f t="shared" si="1"/>
        <v>42</v>
      </c>
      <c r="B46" s="19">
        <v>2575.5039999999999</v>
      </c>
      <c r="C46" s="17" t="s">
        <v>120</v>
      </c>
      <c r="D46" s="18" t="s">
        <v>98</v>
      </c>
      <c r="E46" s="30">
        <v>0.67</v>
      </c>
      <c r="F46" s="25">
        <v>2016</v>
      </c>
      <c r="G46" s="28">
        <f t="shared" ref="G46:G47" si="12">+E46*F46</f>
        <v>1350.72</v>
      </c>
      <c r="H46" s="25">
        <v>10186.57</v>
      </c>
      <c r="I46" s="28">
        <v>6825.0019000000002</v>
      </c>
      <c r="J46" s="25">
        <v>24654.400000000001</v>
      </c>
      <c r="K46" s="28">
        <v>16518.45</v>
      </c>
      <c r="L46" s="25">
        <v>3030.3</v>
      </c>
      <c r="M46" s="28">
        <v>2030.3010000000002</v>
      </c>
      <c r="N46" s="25">
        <v>4115</v>
      </c>
      <c r="O46" s="28">
        <v>2757.05</v>
      </c>
      <c r="P46" s="25">
        <v>4450</v>
      </c>
      <c r="Q46" s="28">
        <v>2981.5</v>
      </c>
      <c r="R46" s="25">
        <v>3600</v>
      </c>
      <c r="S46" s="28">
        <v>2412</v>
      </c>
      <c r="T46" s="25">
        <v>3450</v>
      </c>
      <c r="U46" s="28">
        <v>2311.5</v>
      </c>
      <c r="V46" s="25">
        <v>3800</v>
      </c>
      <c r="W46" s="28">
        <v>2546</v>
      </c>
      <c r="X46" s="25">
        <v>20000</v>
      </c>
      <c r="Y46" s="28">
        <v>13400</v>
      </c>
      <c r="Z46" s="25">
        <v>3470</v>
      </c>
      <c r="AA46" s="28">
        <v>2324.9</v>
      </c>
    </row>
    <row r="47" spans="1:27" ht="24" customHeight="1">
      <c r="A47" s="15">
        <f t="shared" si="1"/>
        <v>43</v>
      </c>
      <c r="B47" s="19">
        <v>2575.5039999999999</v>
      </c>
      <c r="C47" s="17" t="s">
        <v>121</v>
      </c>
      <c r="D47" s="18" t="s">
        <v>98</v>
      </c>
      <c r="E47" s="30">
        <v>0.27</v>
      </c>
      <c r="F47" s="25">
        <v>1308</v>
      </c>
      <c r="G47" s="28">
        <f t="shared" si="12"/>
        <v>353.16</v>
      </c>
      <c r="H47" s="25">
        <v>42777.78</v>
      </c>
      <c r="I47" s="28">
        <v>11550.000600000001</v>
      </c>
      <c r="J47" s="25">
        <v>37539</v>
      </c>
      <c r="K47" s="28">
        <v>10135.530000000001</v>
      </c>
      <c r="L47" s="25">
        <v>3030.3</v>
      </c>
      <c r="M47" s="28">
        <v>818.18100000000015</v>
      </c>
      <c r="N47" s="25">
        <v>12053</v>
      </c>
      <c r="O47" s="28">
        <v>3254.3100000000004</v>
      </c>
      <c r="P47" s="25">
        <v>8900</v>
      </c>
      <c r="Q47" s="28">
        <v>2403</v>
      </c>
      <c r="R47" s="25">
        <v>3600</v>
      </c>
      <c r="S47" s="28">
        <v>972.00000000000011</v>
      </c>
      <c r="T47" s="25">
        <v>3450</v>
      </c>
      <c r="U47" s="28">
        <v>931.50000000000011</v>
      </c>
      <c r="V47" s="25">
        <v>3500</v>
      </c>
      <c r="W47" s="28">
        <v>945.00000000000011</v>
      </c>
      <c r="X47" s="25">
        <v>20000</v>
      </c>
      <c r="Y47" s="28">
        <v>5400</v>
      </c>
      <c r="Z47" s="25">
        <v>3470</v>
      </c>
      <c r="AA47" s="28">
        <v>936.90000000000009</v>
      </c>
    </row>
    <row r="48" spans="1:27" ht="24" customHeight="1">
      <c r="A48" s="15">
        <f t="shared" si="1"/>
        <v>44</v>
      </c>
      <c r="B48" s="19">
        <v>2575.5050000000001</v>
      </c>
      <c r="C48" s="17" t="s">
        <v>122</v>
      </c>
      <c r="D48" s="18" t="s">
        <v>98</v>
      </c>
      <c r="E48" s="30">
        <v>0.06</v>
      </c>
      <c r="F48" s="25">
        <v>1308</v>
      </c>
      <c r="G48" s="28">
        <f>+E48*F48</f>
        <v>78.48</v>
      </c>
      <c r="H48" s="25">
        <v>65800</v>
      </c>
      <c r="I48" s="28">
        <v>3948</v>
      </c>
      <c r="J48" s="25">
        <v>24567</v>
      </c>
      <c r="K48" s="28">
        <v>1474.02</v>
      </c>
      <c r="L48" s="25">
        <v>3030.33</v>
      </c>
      <c r="M48" s="28">
        <v>181.81979999999999</v>
      </c>
      <c r="N48" s="25">
        <v>22600</v>
      </c>
      <c r="O48" s="28">
        <v>1356</v>
      </c>
      <c r="P48" s="25">
        <v>22275</v>
      </c>
      <c r="Q48" s="28">
        <v>1336.5</v>
      </c>
      <c r="R48" s="25">
        <v>3600</v>
      </c>
      <c r="S48" s="28">
        <v>216</v>
      </c>
      <c r="T48" s="25">
        <v>3450</v>
      </c>
      <c r="U48" s="28">
        <v>207</v>
      </c>
      <c r="V48" s="25">
        <v>3000</v>
      </c>
      <c r="W48" s="28">
        <v>180</v>
      </c>
      <c r="X48" s="25">
        <v>20000</v>
      </c>
      <c r="Y48" s="28">
        <v>1200</v>
      </c>
      <c r="Z48" s="25">
        <v>3470</v>
      </c>
      <c r="AA48" s="28">
        <v>208.2</v>
      </c>
    </row>
    <row r="49" spans="1:27" ht="24" customHeight="1">
      <c r="A49" s="15">
        <f t="shared" si="1"/>
        <v>45</v>
      </c>
      <c r="B49" s="19">
        <v>2575.5050000000001</v>
      </c>
      <c r="C49" s="17" t="s">
        <v>123</v>
      </c>
      <c r="D49" s="18" t="s">
        <v>98</v>
      </c>
      <c r="E49" s="30">
        <v>0.06</v>
      </c>
      <c r="F49" s="25">
        <v>2016.7</v>
      </c>
      <c r="G49" s="28">
        <f t="shared" ref="G49:G51" si="13">+E49*F49</f>
        <v>121.002</v>
      </c>
      <c r="H49" s="25">
        <v>40250</v>
      </c>
      <c r="I49" s="28">
        <v>2415</v>
      </c>
      <c r="J49" s="25">
        <v>26800</v>
      </c>
      <c r="K49" s="28">
        <v>1608</v>
      </c>
      <c r="L49" s="25">
        <v>3030.33</v>
      </c>
      <c r="M49" s="28">
        <v>181.81979999999999</v>
      </c>
      <c r="N49" s="25">
        <v>22600</v>
      </c>
      <c r="O49" s="28">
        <v>1356</v>
      </c>
      <c r="P49" s="25">
        <v>22275</v>
      </c>
      <c r="Q49" s="28">
        <v>1336.5</v>
      </c>
      <c r="R49" s="25">
        <v>3600</v>
      </c>
      <c r="S49" s="28">
        <v>216</v>
      </c>
      <c r="T49" s="25">
        <v>3450</v>
      </c>
      <c r="U49" s="28">
        <v>207</v>
      </c>
      <c r="V49" s="25">
        <v>3800</v>
      </c>
      <c r="W49" s="28">
        <v>228</v>
      </c>
      <c r="X49" s="25">
        <v>20000</v>
      </c>
      <c r="Y49" s="28">
        <v>1200</v>
      </c>
      <c r="Z49" s="25">
        <v>3470</v>
      </c>
      <c r="AA49" s="28">
        <v>208.2</v>
      </c>
    </row>
    <row r="50" spans="1:27" ht="24" customHeight="1">
      <c r="A50" s="15">
        <f t="shared" si="1"/>
        <v>46</v>
      </c>
      <c r="B50" s="19">
        <v>2571.5239999999999</v>
      </c>
      <c r="C50" s="17" t="s">
        <v>124</v>
      </c>
      <c r="D50" s="18" t="s">
        <v>8</v>
      </c>
      <c r="E50" s="30">
        <v>21</v>
      </c>
      <c r="F50" s="25">
        <v>655</v>
      </c>
      <c r="G50" s="28">
        <f t="shared" si="13"/>
        <v>13755</v>
      </c>
      <c r="H50" s="25">
        <v>885</v>
      </c>
      <c r="I50" s="28">
        <v>18585</v>
      </c>
      <c r="J50" s="25">
        <v>750.52</v>
      </c>
      <c r="K50" s="28">
        <v>15760.92</v>
      </c>
      <c r="L50" s="25">
        <v>685</v>
      </c>
      <c r="M50" s="28">
        <v>14385</v>
      </c>
      <c r="N50" s="25">
        <v>575</v>
      </c>
      <c r="O50" s="28">
        <v>12075</v>
      </c>
      <c r="P50" s="25">
        <v>1100</v>
      </c>
      <c r="Q50" s="28">
        <v>23100</v>
      </c>
      <c r="R50" s="25">
        <v>735</v>
      </c>
      <c r="S50" s="28">
        <v>15435</v>
      </c>
      <c r="T50" s="25">
        <v>776</v>
      </c>
      <c r="U50" s="28">
        <v>16296</v>
      </c>
      <c r="V50" s="25">
        <v>640</v>
      </c>
      <c r="W50" s="28">
        <v>13440</v>
      </c>
      <c r="X50" s="25">
        <v>650</v>
      </c>
      <c r="Y50" s="28">
        <v>13650</v>
      </c>
      <c r="Z50" s="25">
        <v>783</v>
      </c>
      <c r="AA50" s="28">
        <v>16443</v>
      </c>
    </row>
    <row r="51" spans="1:27" ht="24" customHeight="1">
      <c r="A51" s="15">
        <f t="shared" si="1"/>
        <v>47</v>
      </c>
      <c r="B51" s="19">
        <v>2571.5050000000001</v>
      </c>
      <c r="C51" s="17" t="s">
        <v>92</v>
      </c>
      <c r="D51" s="18" t="s">
        <v>8</v>
      </c>
      <c r="E51" s="18">
        <v>624</v>
      </c>
      <c r="F51" s="25">
        <v>8.75</v>
      </c>
      <c r="G51" s="28">
        <f t="shared" si="13"/>
        <v>5460</v>
      </c>
      <c r="H51" s="25">
        <v>3.7</v>
      </c>
      <c r="I51" s="28">
        <v>2308.8000000000002</v>
      </c>
      <c r="J51" s="25">
        <v>11.5</v>
      </c>
      <c r="K51" s="28">
        <v>7176</v>
      </c>
      <c r="L51" s="25">
        <v>18.25</v>
      </c>
      <c r="M51" s="28">
        <v>11388</v>
      </c>
      <c r="N51" s="25">
        <v>9.5</v>
      </c>
      <c r="O51" s="28">
        <v>5928</v>
      </c>
      <c r="P51" s="25">
        <v>13.25</v>
      </c>
      <c r="Q51" s="28">
        <v>8268</v>
      </c>
      <c r="R51" s="25">
        <v>19.5</v>
      </c>
      <c r="S51" s="28">
        <v>12168</v>
      </c>
      <c r="T51" s="25">
        <v>20.5</v>
      </c>
      <c r="U51" s="28">
        <v>12792</v>
      </c>
      <c r="V51" s="25">
        <v>6.44</v>
      </c>
      <c r="W51" s="28">
        <v>4018.5600000000004</v>
      </c>
      <c r="X51" s="25">
        <v>6</v>
      </c>
      <c r="Y51" s="28">
        <v>3744</v>
      </c>
      <c r="Z51" s="25">
        <v>20.75</v>
      </c>
      <c r="AA51" s="28">
        <v>12948</v>
      </c>
    </row>
    <row r="52" spans="1:27" ht="24" customHeight="1">
      <c r="A52" s="15">
        <f t="shared" si="1"/>
        <v>48</v>
      </c>
      <c r="B52" s="19">
        <v>2575.5010000000002</v>
      </c>
      <c r="C52" s="17" t="s">
        <v>125</v>
      </c>
      <c r="D52" s="18" t="s">
        <v>7</v>
      </c>
      <c r="E52" s="18">
        <v>1</v>
      </c>
      <c r="F52" s="25">
        <v>2399</v>
      </c>
      <c r="G52" s="28">
        <f t="shared" si="7"/>
        <v>2399</v>
      </c>
      <c r="H52" s="25">
        <v>5985</v>
      </c>
      <c r="I52" s="28">
        <v>5985</v>
      </c>
      <c r="J52" s="25">
        <v>12775</v>
      </c>
      <c r="K52" s="28">
        <v>12775</v>
      </c>
      <c r="L52" s="25">
        <v>13458</v>
      </c>
      <c r="M52" s="28">
        <v>13458</v>
      </c>
      <c r="N52" s="25">
        <v>4000</v>
      </c>
      <c r="O52" s="28">
        <v>4000</v>
      </c>
      <c r="P52" s="25">
        <v>3900</v>
      </c>
      <c r="Q52" s="28">
        <v>3900</v>
      </c>
      <c r="R52" s="25">
        <v>20000</v>
      </c>
      <c r="S52" s="28">
        <v>20000</v>
      </c>
      <c r="T52" s="25">
        <v>15250</v>
      </c>
      <c r="U52" s="28">
        <v>15250</v>
      </c>
      <c r="V52" s="25">
        <v>8630</v>
      </c>
      <c r="W52" s="28">
        <v>8630</v>
      </c>
      <c r="X52" s="25">
        <v>10000</v>
      </c>
      <c r="Y52" s="28">
        <v>10000</v>
      </c>
      <c r="Z52" s="25">
        <v>15390</v>
      </c>
      <c r="AA52" s="28">
        <v>15390</v>
      </c>
    </row>
    <row r="53" spans="1:27" ht="24" customHeight="1">
      <c r="A53" s="15">
        <f t="shared" si="1"/>
        <v>49</v>
      </c>
      <c r="B53" s="19">
        <v>2575.5010000000002</v>
      </c>
      <c r="C53" s="17" t="s">
        <v>126</v>
      </c>
      <c r="D53" s="18" t="s">
        <v>7</v>
      </c>
      <c r="E53" s="18">
        <v>1</v>
      </c>
      <c r="F53" s="25">
        <v>1832</v>
      </c>
      <c r="G53" s="28">
        <f t="shared" si="7"/>
        <v>1832</v>
      </c>
      <c r="H53" s="25">
        <v>5276.25</v>
      </c>
      <c r="I53" s="28">
        <v>5276.25</v>
      </c>
      <c r="J53" s="25">
        <v>12775</v>
      </c>
      <c r="K53" s="28">
        <v>12775</v>
      </c>
      <c r="L53" s="25">
        <v>7731</v>
      </c>
      <c r="M53" s="28">
        <v>7731</v>
      </c>
      <c r="N53" s="25">
        <v>4000</v>
      </c>
      <c r="O53" s="28">
        <v>4000</v>
      </c>
      <c r="P53" s="25">
        <v>3900</v>
      </c>
      <c r="Q53" s="28">
        <v>3900</v>
      </c>
      <c r="R53" s="25">
        <v>10000</v>
      </c>
      <c r="S53" s="28">
        <v>10000</v>
      </c>
      <c r="T53" s="25">
        <v>8760</v>
      </c>
      <c r="U53" s="28">
        <v>8760</v>
      </c>
      <c r="V53" s="25">
        <v>6810</v>
      </c>
      <c r="W53" s="28">
        <v>6810</v>
      </c>
      <c r="X53" s="25">
        <v>10000</v>
      </c>
      <c r="Y53" s="28">
        <v>10000</v>
      </c>
      <c r="Z53" s="25">
        <v>8840</v>
      </c>
      <c r="AA53" s="28">
        <v>8840</v>
      </c>
    </row>
    <row r="54" spans="1:27" ht="24" customHeight="1">
      <c r="A54" s="15">
        <f t="shared" si="1"/>
        <v>50</v>
      </c>
      <c r="B54" s="19">
        <v>2575.5010000000002</v>
      </c>
      <c r="C54" s="17" t="s">
        <v>127</v>
      </c>
      <c r="D54" s="18" t="s">
        <v>7</v>
      </c>
      <c r="E54" s="18">
        <v>1</v>
      </c>
      <c r="F54" s="25">
        <v>1832</v>
      </c>
      <c r="G54" s="28">
        <f t="shared" ref="G54" si="14">+E54*F54</f>
        <v>1832</v>
      </c>
      <c r="H54" s="25">
        <v>5250</v>
      </c>
      <c r="I54" s="28">
        <v>5250</v>
      </c>
      <c r="J54" s="25">
        <v>12775</v>
      </c>
      <c r="K54" s="28">
        <v>12775</v>
      </c>
      <c r="L54" s="25">
        <v>6768</v>
      </c>
      <c r="M54" s="28">
        <v>6768</v>
      </c>
      <c r="N54" s="25">
        <v>4000</v>
      </c>
      <c r="O54" s="28">
        <v>4000</v>
      </c>
      <c r="P54" s="25">
        <v>3900</v>
      </c>
      <c r="Q54" s="28">
        <v>3900</v>
      </c>
      <c r="R54" s="25">
        <v>4000</v>
      </c>
      <c r="S54" s="28">
        <v>4000</v>
      </c>
      <c r="T54" s="25">
        <v>7670</v>
      </c>
      <c r="U54" s="28">
        <v>7670</v>
      </c>
      <c r="V54" s="25">
        <v>4630</v>
      </c>
      <c r="W54" s="28">
        <v>4630</v>
      </c>
      <c r="X54" s="25">
        <v>10000</v>
      </c>
      <c r="Y54" s="28">
        <v>10000</v>
      </c>
      <c r="Z54" s="25">
        <v>7740</v>
      </c>
      <c r="AA54" s="28">
        <v>7740</v>
      </c>
    </row>
    <row r="55" spans="1:27" ht="24" customHeight="1">
      <c r="A55" s="15">
        <f t="shared" si="1"/>
        <v>51</v>
      </c>
      <c r="B55" s="19">
        <v>2564.6010000000001</v>
      </c>
      <c r="C55" s="17" t="s">
        <v>128</v>
      </c>
      <c r="D55" s="18" t="s">
        <v>8</v>
      </c>
      <c r="E55" s="18">
        <v>1</v>
      </c>
      <c r="F55" s="25">
        <v>945</v>
      </c>
      <c r="G55" s="28">
        <f>+E55*F55</f>
        <v>945</v>
      </c>
      <c r="H55" s="25">
        <v>242</v>
      </c>
      <c r="I55" s="28">
        <v>242</v>
      </c>
      <c r="J55" s="25">
        <v>375</v>
      </c>
      <c r="K55" s="28">
        <v>375</v>
      </c>
      <c r="L55" s="25">
        <v>250</v>
      </c>
      <c r="M55" s="28">
        <v>250</v>
      </c>
      <c r="N55" s="25">
        <v>3000</v>
      </c>
      <c r="O55" s="28">
        <v>3000</v>
      </c>
      <c r="P55" s="25">
        <v>223</v>
      </c>
      <c r="Q55" s="28">
        <v>223</v>
      </c>
      <c r="R55" s="25">
        <v>190</v>
      </c>
      <c r="S55" s="28">
        <v>190</v>
      </c>
      <c r="T55" s="25">
        <v>575</v>
      </c>
      <c r="U55" s="28">
        <v>575</v>
      </c>
      <c r="V55" s="25">
        <v>500</v>
      </c>
      <c r="W55" s="28">
        <v>500</v>
      </c>
      <c r="X55" s="25">
        <v>2000</v>
      </c>
      <c r="Y55" s="28">
        <v>2000</v>
      </c>
      <c r="Z55" s="25">
        <v>982</v>
      </c>
      <c r="AA55" s="28">
        <v>982</v>
      </c>
    </row>
    <row r="56" spans="1:27" ht="24" customHeight="1" thickBot="1">
      <c r="A56" s="15">
        <f t="shared" si="1"/>
        <v>52</v>
      </c>
      <c r="B56" s="19"/>
      <c r="C56" s="17" t="s">
        <v>93</v>
      </c>
      <c r="D56" s="18" t="s">
        <v>67</v>
      </c>
      <c r="E56" s="18" t="s">
        <v>129</v>
      </c>
      <c r="F56" s="25">
        <v>50000</v>
      </c>
      <c r="G56" s="28">
        <v>50000</v>
      </c>
      <c r="H56" s="25">
        <v>50000</v>
      </c>
      <c r="I56" s="28">
        <v>50000</v>
      </c>
      <c r="J56" s="25">
        <v>50000</v>
      </c>
      <c r="K56" s="28">
        <v>50000</v>
      </c>
      <c r="L56" s="25">
        <v>50000</v>
      </c>
      <c r="M56" s="28">
        <v>50000</v>
      </c>
      <c r="N56" s="25">
        <v>50000</v>
      </c>
      <c r="O56" s="28">
        <v>50000</v>
      </c>
      <c r="P56" s="25">
        <v>50000</v>
      </c>
      <c r="Q56" s="28">
        <v>50000</v>
      </c>
      <c r="R56" s="25">
        <v>50000</v>
      </c>
      <c r="S56" s="28">
        <v>50000</v>
      </c>
      <c r="T56" s="25">
        <v>50000</v>
      </c>
      <c r="U56" s="28">
        <v>50000</v>
      </c>
      <c r="V56" s="25">
        <v>50000</v>
      </c>
      <c r="W56" s="28">
        <v>50000</v>
      </c>
      <c r="X56" s="25">
        <v>50000</v>
      </c>
      <c r="Y56" s="28">
        <v>50000</v>
      </c>
      <c r="Z56" s="25">
        <v>50000</v>
      </c>
      <c r="AA56" s="28">
        <v>50000</v>
      </c>
    </row>
    <row r="57" spans="1:27" ht="72" customHeight="1" thickBot="1">
      <c r="A57" s="29">
        <v>53</v>
      </c>
      <c r="B57" s="36" t="s">
        <v>65</v>
      </c>
      <c r="C57" s="37"/>
      <c r="D57" s="37"/>
      <c r="E57" s="40"/>
      <c r="F57" s="41">
        <f>SUM(G5:G56)</f>
        <v>603873.31199999992</v>
      </c>
      <c r="G57" s="42"/>
      <c r="H57" s="41">
        <f>SUM(I5:I56)</f>
        <v>644303.47250000015</v>
      </c>
      <c r="I57" s="42"/>
      <c r="J57" s="41">
        <f>SUM(K5:K56)</f>
        <v>865003.4</v>
      </c>
      <c r="K57" s="42"/>
      <c r="L57" s="41">
        <f t="shared" ref="L57:Y57" si="15">SUM(M5:M56)</f>
        <v>671001.58160000015</v>
      </c>
      <c r="M57" s="42"/>
      <c r="N57" s="41">
        <f t="shared" ref="N57:Y57" si="16">SUM(O5:O56)</f>
        <v>818550.22000000009</v>
      </c>
      <c r="O57" s="42"/>
      <c r="P57" s="41">
        <f t="shared" ref="P57:Y57" si="17">SUM(Q5:Q56)</f>
        <v>760078.8</v>
      </c>
      <c r="Q57" s="42"/>
      <c r="R57" s="41">
        <f t="shared" ref="R57:Y57" si="18">SUM(S5:S56)</f>
        <v>637731.5</v>
      </c>
      <c r="S57" s="42"/>
      <c r="T57" s="41">
        <f t="shared" ref="T57:Y57" si="19">SUM(U5:U56)</f>
        <v>684386</v>
      </c>
      <c r="U57" s="42"/>
      <c r="V57" s="41">
        <f t="shared" ref="V57:Y57" si="20">SUM(W5:W56)</f>
        <v>934057.36000000022</v>
      </c>
      <c r="W57" s="42"/>
      <c r="X57" s="41">
        <f t="shared" ref="X57:Z57" si="21">SUM(Y5:Y56)</f>
        <v>1157980</v>
      </c>
      <c r="Y57" s="42"/>
      <c r="Z57" s="41">
        <f t="shared" si="21"/>
        <v>725433.34</v>
      </c>
      <c r="AA57" s="42"/>
    </row>
    <row r="60" spans="1:27">
      <c r="J60" s="5"/>
    </row>
    <row r="61" spans="1:27" ht="34.5" customHeight="1">
      <c r="J61" s="5"/>
    </row>
    <row r="62" spans="1:27">
      <c r="C62" s="6"/>
    </row>
    <row r="66" ht="34.5" customHeight="1"/>
    <row r="68" ht="34.5" customHeight="1"/>
    <row r="70" ht="46.5" customHeight="1"/>
    <row r="71" ht="102.75" customHeight="1"/>
    <row r="72" ht="34.5" customHeight="1"/>
    <row r="73" ht="34.5" customHeight="1"/>
    <row r="74" ht="34.5" customHeight="1"/>
    <row r="75" ht="34.5" customHeight="1"/>
    <row r="76" ht="34.5" customHeight="1"/>
    <row r="77" ht="34.5" customHeight="1"/>
  </sheetData>
  <mergeCells count="24">
    <mergeCell ref="X2:Y2"/>
    <mergeCell ref="Z2:AA2"/>
    <mergeCell ref="X57:Y57"/>
    <mergeCell ref="Z57:AA57"/>
    <mergeCell ref="A1:AA1"/>
    <mergeCell ref="R2:S2"/>
    <mergeCell ref="T2:U2"/>
    <mergeCell ref="V2:W2"/>
    <mergeCell ref="H57:I57"/>
    <mergeCell ref="J57:K57"/>
    <mergeCell ref="L57:M57"/>
    <mergeCell ref="N57:O57"/>
    <mergeCell ref="P57:Q57"/>
    <mergeCell ref="R57:S57"/>
    <mergeCell ref="T57:U57"/>
    <mergeCell ref="V57:W57"/>
    <mergeCell ref="H2:I2"/>
    <mergeCell ref="J2:K2"/>
    <mergeCell ref="L2:M2"/>
    <mergeCell ref="N2:O2"/>
    <mergeCell ref="P2:Q2"/>
    <mergeCell ref="F2:G2"/>
    <mergeCell ref="F57:G57"/>
    <mergeCell ref="B57:D57"/>
  </mergeCells>
  <pageMargins left="0.7" right="0.7" top="0.75" bottom="0.75" header="0.3" footer="0.3"/>
  <pageSetup scale="63" fitToHeight="0" orientation="portrait" r:id="rId1"/>
  <headerFooter>
    <oddHeader>&amp;L&amp;"Times New Roman,Regular"&amp;12 Department of Public Works, City of St. Paul
 &amp;"Times New Roman,Bold"2024 Citywide Sewer Repairs Project
&amp;"Times New Roman,Regular"City Project No. 24-S-2083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D7F6E-6D9C-480B-A203-9A760C191D7E}">
  <dimension ref="A1:AC41"/>
  <sheetViews>
    <sheetView workbookViewId="0">
      <pane ySplit="1" topLeftCell="A3" activePane="bottomLeft" state="frozen"/>
      <selection pane="bottomLeft" activeCell="G30" sqref="G30"/>
    </sheetView>
  </sheetViews>
  <sheetFormatPr defaultRowHeight="15"/>
  <cols>
    <col min="1" max="1" width="68.85546875" bestFit="1" customWidth="1"/>
    <col min="2" max="2" width="5.140625" bestFit="1" customWidth="1"/>
    <col min="3" max="3" width="8" bestFit="1" customWidth="1"/>
    <col min="4" max="4" width="7.7109375" bestFit="1" customWidth="1"/>
    <col min="5" max="5" width="4" bestFit="1" customWidth="1"/>
    <col min="6" max="6" width="9" bestFit="1" customWidth="1"/>
    <col min="7" max="7" width="8.42578125" bestFit="1" customWidth="1"/>
    <col min="8" max="8" width="7.5703125" bestFit="1" customWidth="1"/>
    <col min="9" max="9" width="7.42578125" bestFit="1" customWidth="1"/>
    <col min="10" max="10" width="14.5703125" bestFit="1" customWidth="1"/>
    <col min="11" max="11" width="16.85546875" bestFit="1" customWidth="1"/>
    <col min="13" max="13" width="9.7109375" bestFit="1" customWidth="1"/>
  </cols>
  <sheetData>
    <row r="1" spans="1:19">
      <c r="B1" t="s">
        <v>39</v>
      </c>
      <c r="C1" t="s">
        <v>40</v>
      </c>
      <c r="D1" t="s">
        <v>41</v>
      </c>
      <c r="E1" t="s">
        <v>42</v>
      </c>
      <c r="F1" t="s">
        <v>43</v>
      </c>
      <c r="G1" t="s">
        <v>44</v>
      </c>
      <c r="H1" t="s">
        <v>45</v>
      </c>
      <c r="I1" t="s">
        <v>46</v>
      </c>
      <c r="J1" t="s">
        <v>47</v>
      </c>
      <c r="K1" t="s">
        <v>48</v>
      </c>
      <c r="L1" t="s">
        <v>49</v>
      </c>
    </row>
    <row r="2" spans="1:19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</row>
    <row r="3" spans="1:19">
      <c r="A3" s="1" t="s">
        <v>11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9">
      <c r="A4" s="1" t="s">
        <v>12</v>
      </c>
      <c r="B4" s="1">
        <v>0</v>
      </c>
      <c r="C4" s="1">
        <v>1</v>
      </c>
      <c r="D4" s="1">
        <v>1</v>
      </c>
      <c r="E4" s="1">
        <v>0</v>
      </c>
      <c r="F4" s="1">
        <v>1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2">
        <f t="shared" ref="M4:M21" si="0">SUM(B4:L4)</f>
        <v>3</v>
      </c>
    </row>
    <row r="5" spans="1:19">
      <c r="A5" t="s">
        <v>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 s="2">
        <f t="shared" si="0"/>
        <v>0</v>
      </c>
    </row>
    <row r="6" spans="1:19">
      <c r="A6" t="s">
        <v>13</v>
      </c>
      <c r="B6">
        <v>140</v>
      </c>
      <c r="C6">
        <v>160</v>
      </c>
      <c r="D6">
        <v>0</v>
      </c>
      <c r="E6">
        <v>0</v>
      </c>
      <c r="F6">
        <v>260</v>
      </c>
      <c r="H6">
        <v>174</v>
      </c>
      <c r="I6">
        <v>92</v>
      </c>
      <c r="J6">
        <v>104</v>
      </c>
      <c r="K6">
        <v>150</v>
      </c>
      <c r="L6">
        <v>132</v>
      </c>
      <c r="M6" s="2">
        <f t="shared" si="0"/>
        <v>1212</v>
      </c>
    </row>
    <row r="7" spans="1:19">
      <c r="A7" t="s">
        <v>14</v>
      </c>
      <c r="B7" s="1">
        <v>1200</v>
      </c>
      <c r="C7" s="1">
        <v>1564</v>
      </c>
      <c r="F7" s="1">
        <v>3740</v>
      </c>
      <c r="G7" s="1">
        <v>300</v>
      </c>
      <c r="H7" s="1">
        <v>1736</v>
      </c>
      <c r="I7" s="1">
        <v>484</v>
      </c>
      <c r="J7" s="1">
        <v>648</v>
      </c>
      <c r="K7" s="1">
        <v>1350</v>
      </c>
      <c r="L7" s="1">
        <v>1089</v>
      </c>
      <c r="M7" s="2">
        <f t="shared" si="0"/>
        <v>12111</v>
      </c>
      <c r="N7">
        <f>M7/9</f>
        <v>1345.6666666666667</v>
      </c>
      <c r="O7">
        <f>(N7*110*1.5)/2000</f>
        <v>111.0175</v>
      </c>
      <c r="P7">
        <f>(N7*110*2)/2000</f>
        <v>148.02333333333334</v>
      </c>
      <c r="Q7">
        <f>(N7*110*6)/2000</f>
        <v>444.07</v>
      </c>
    </row>
    <row r="8" spans="1:19">
      <c r="A8" t="s">
        <v>15</v>
      </c>
      <c r="M8" s="2">
        <f t="shared" si="0"/>
        <v>0</v>
      </c>
    </row>
    <row r="9" spans="1:19">
      <c r="A9" s="1" t="s">
        <v>34</v>
      </c>
      <c r="B9" s="1">
        <v>0</v>
      </c>
      <c r="C9" s="1">
        <v>0</v>
      </c>
      <c r="D9" s="1">
        <v>0</v>
      </c>
      <c r="E9" s="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2">
        <f t="shared" si="0"/>
        <v>1</v>
      </c>
      <c r="N9">
        <f>18/12</f>
        <v>1.5</v>
      </c>
      <c r="O9">
        <f>N9/2</f>
        <v>0.75</v>
      </c>
      <c r="P9">
        <f>(O9^2)*PI()</f>
        <v>1.7671458676442586</v>
      </c>
      <c r="Q9">
        <f>P9*41</f>
        <v>72.452980573414607</v>
      </c>
      <c r="R9">
        <f>Q9/27</f>
        <v>2.6834437249412817</v>
      </c>
    </row>
    <row r="10" spans="1:19">
      <c r="A10" t="s">
        <v>25</v>
      </c>
      <c r="M10" s="2">
        <f t="shared" si="0"/>
        <v>0</v>
      </c>
    </row>
    <row r="11" spans="1:19">
      <c r="A11" t="s">
        <v>16</v>
      </c>
      <c r="M11" s="2">
        <f t="shared" si="0"/>
        <v>0</v>
      </c>
    </row>
    <row r="12" spans="1:19">
      <c r="A12" t="s">
        <v>29</v>
      </c>
      <c r="M12" s="2">
        <f t="shared" si="0"/>
        <v>0</v>
      </c>
    </row>
    <row r="13" spans="1:19">
      <c r="A13" t="s">
        <v>17</v>
      </c>
      <c r="M13" s="2">
        <f t="shared" si="0"/>
        <v>0</v>
      </c>
    </row>
    <row r="14" spans="1:19">
      <c r="A14" t="s">
        <v>26</v>
      </c>
      <c r="M14" s="2">
        <f t="shared" si="0"/>
        <v>0</v>
      </c>
    </row>
    <row r="15" spans="1:19">
      <c r="A15" t="s">
        <v>18</v>
      </c>
      <c r="M15" s="2">
        <f t="shared" si="0"/>
        <v>0</v>
      </c>
    </row>
    <row r="16" spans="1:19">
      <c r="A16" t="s">
        <v>19</v>
      </c>
      <c r="M16" s="2">
        <f t="shared" si="0"/>
        <v>0</v>
      </c>
      <c r="O16" t="s">
        <v>61</v>
      </c>
      <c r="P16" t="s">
        <v>62</v>
      </c>
      <c r="R16" t="s">
        <v>63</v>
      </c>
      <c r="S16" t="s">
        <v>64</v>
      </c>
    </row>
    <row r="17" spans="1:29">
      <c r="A17" s="3" t="s">
        <v>30</v>
      </c>
      <c r="B17" s="3">
        <v>10</v>
      </c>
      <c r="C17" s="3">
        <v>0</v>
      </c>
      <c r="D17" s="3">
        <v>0</v>
      </c>
      <c r="E17" s="3">
        <v>0</v>
      </c>
      <c r="F17" s="3"/>
      <c r="G17" s="3">
        <v>0</v>
      </c>
      <c r="H17" s="3"/>
      <c r="I17" s="3"/>
      <c r="J17" s="3">
        <v>12</v>
      </c>
      <c r="K17" s="3">
        <v>15</v>
      </c>
      <c r="L17" s="3"/>
      <c r="M17" s="2">
        <f t="shared" si="0"/>
        <v>37</v>
      </c>
      <c r="N17">
        <v>8</v>
      </c>
      <c r="O17">
        <f>((((N17)*0.5)^2)*PI())</f>
        <v>50.26548245743669</v>
      </c>
      <c r="P17">
        <f>(N17+12)*(15+15+N17)</f>
        <v>760</v>
      </c>
      <c r="Q17">
        <f>P17-O17</f>
        <v>709.73451754256325</v>
      </c>
      <c r="R17">
        <f>Q17/144</f>
        <v>4.9287119273789113</v>
      </c>
      <c r="S17">
        <f>R17*M17</f>
        <v>182.36234131301973</v>
      </c>
      <c r="T17">
        <f>S17*125</f>
        <v>22795.292664127464</v>
      </c>
      <c r="U17">
        <f>T17/2000</f>
        <v>11.397646332063733</v>
      </c>
      <c r="V17">
        <f>SUM(U17:U20)</f>
        <v>22.78953127374151</v>
      </c>
      <c r="X17">
        <f>N17+12+12</f>
        <v>32</v>
      </c>
      <c r="Y17">
        <f>X17*12</f>
        <v>384</v>
      </c>
      <c r="Z17">
        <f>Y17/144</f>
        <v>2.6666666666666665</v>
      </c>
      <c r="AA17">
        <f>Z17*M17</f>
        <v>98.666666666666657</v>
      </c>
    </row>
    <row r="18" spans="1:29">
      <c r="A18" s="3" t="s">
        <v>60</v>
      </c>
      <c r="B18" s="3">
        <v>0</v>
      </c>
      <c r="C18" s="3">
        <v>10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/>
      <c r="J18" s="3"/>
      <c r="K18" s="3"/>
      <c r="L18" s="3"/>
      <c r="M18" s="2">
        <f t="shared" si="0"/>
        <v>10</v>
      </c>
      <c r="N18">
        <v>10</v>
      </c>
      <c r="O18">
        <f>((((N18)*0.5)^2)*PI())</f>
        <v>78.539816339744831</v>
      </c>
      <c r="P18">
        <f>(N18+12)*(15+15+N18)</f>
        <v>880</v>
      </c>
      <c r="Q18">
        <f>P18-O18</f>
        <v>801.46018366025521</v>
      </c>
      <c r="R18">
        <f>Q18/144</f>
        <v>5.5656957198628838</v>
      </c>
      <c r="S18">
        <f>R18*M18</f>
        <v>55.656957198628838</v>
      </c>
      <c r="T18">
        <f>S18*125</f>
        <v>6957.1196498286045</v>
      </c>
      <c r="U18">
        <f>T18/2000</f>
        <v>3.4785598249143024</v>
      </c>
      <c r="X18">
        <f>N18+12+12</f>
        <v>34</v>
      </c>
      <c r="Y18">
        <f>X18*12</f>
        <v>408</v>
      </c>
      <c r="Z18">
        <f>Y18/144</f>
        <v>2.8333333333333335</v>
      </c>
      <c r="AA18">
        <f>Z18*M18</f>
        <v>28.333333333333336</v>
      </c>
    </row>
    <row r="19" spans="1:29">
      <c r="A19" s="3" t="s">
        <v>50</v>
      </c>
      <c r="B19" s="3">
        <v>0</v>
      </c>
      <c r="C19" s="3">
        <v>0</v>
      </c>
      <c r="D19" s="3">
        <v>6</v>
      </c>
      <c r="E19" s="3">
        <v>0</v>
      </c>
      <c r="F19" s="3"/>
      <c r="G19" s="3">
        <v>0</v>
      </c>
      <c r="H19" s="3"/>
      <c r="I19" s="3"/>
      <c r="J19" s="3"/>
      <c r="K19" s="3"/>
      <c r="L19" s="3"/>
      <c r="M19" s="2">
        <f t="shared" si="0"/>
        <v>6</v>
      </c>
      <c r="N19">
        <v>10</v>
      </c>
      <c r="O19">
        <f>((((N19)*0.5)^2)*PI())</f>
        <v>78.539816339744831</v>
      </c>
      <c r="P19">
        <f>(N19+12)*(15+15+N19)</f>
        <v>880</v>
      </c>
      <c r="Q19">
        <f>P19-O19</f>
        <v>801.46018366025521</v>
      </c>
      <c r="R19">
        <f>Q19/144</f>
        <v>5.5656957198628838</v>
      </c>
      <c r="S19">
        <f>R19*M19</f>
        <v>33.394174319177303</v>
      </c>
      <c r="T19">
        <f>S19*125</f>
        <v>4174.2717898971632</v>
      </c>
      <c r="U19">
        <f>T19/2000</f>
        <v>2.0871358949485814</v>
      </c>
      <c r="X19">
        <f>N19+12+12</f>
        <v>34</v>
      </c>
      <c r="Y19">
        <f>X19*12</f>
        <v>408</v>
      </c>
      <c r="Z19">
        <f>Y19/144</f>
        <v>2.8333333333333335</v>
      </c>
      <c r="AA19">
        <f>Z19*M19</f>
        <v>17</v>
      </c>
    </row>
    <row r="20" spans="1:29">
      <c r="A20" s="3" t="s">
        <v>51</v>
      </c>
      <c r="B20" s="3"/>
      <c r="C20" s="3"/>
      <c r="D20" s="3"/>
      <c r="E20" s="3"/>
      <c r="F20" s="3">
        <v>5</v>
      </c>
      <c r="G20" s="3">
        <v>0</v>
      </c>
      <c r="H20" s="3">
        <v>10</v>
      </c>
      <c r="I20" s="3"/>
      <c r="J20" s="3"/>
      <c r="K20" s="3"/>
      <c r="L20" s="3"/>
      <c r="M20" s="2">
        <f t="shared" si="0"/>
        <v>15</v>
      </c>
      <c r="N20">
        <v>12</v>
      </c>
      <c r="O20">
        <f>((((N20)*0.5)^2)*PI())</f>
        <v>113.09733552923255</v>
      </c>
      <c r="P20">
        <f>(N20+12)*(15+15+N20)</f>
        <v>1008</v>
      </c>
      <c r="Q20">
        <f>P20-O20</f>
        <v>894.90266447076749</v>
      </c>
      <c r="R20">
        <f>Q20/144</f>
        <v>6.2146018366025517</v>
      </c>
      <c r="S20">
        <f>R20*M20</f>
        <v>93.219027549038273</v>
      </c>
      <c r="T20">
        <f>S20*125</f>
        <v>11652.378443629785</v>
      </c>
      <c r="U20">
        <f>T20/2000</f>
        <v>5.8261892218148921</v>
      </c>
      <c r="X20">
        <f>N20+12+12</f>
        <v>36</v>
      </c>
      <c r="Y20">
        <f>X20*12</f>
        <v>432</v>
      </c>
      <c r="Z20">
        <f>Y20/144</f>
        <v>3</v>
      </c>
      <c r="AA20">
        <f>Z20*M20</f>
        <v>45</v>
      </c>
    </row>
    <row r="21" spans="1:29">
      <c r="A21" s="3" t="s">
        <v>52</v>
      </c>
      <c r="B21" s="3"/>
      <c r="C21" s="3"/>
      <c r="D21" s="3">
        <v>10</v>
      </c>
      <c r="E21" s="3"/>
      <c r="F21" s="3"/>
      <c r="G21" s="3"/>
      <c r="H21" s="3"/>
      <c r="I21" s="3"/>
      <c r="J21" s="3"/>
      <c r="K21" s="3"/>
      <c r="L21" s="3"/>
      <c r="M21" s="2">
        <f t="shared" si="0"/>
        <v>10</v>
      </c>
      <c r="N21">
        <v>21</v>
      </c>
      <c r="O21">
        <f>((((N21)*0.5)^2)*PI())</f>
        <v>346.36059005827468</v>
      </c>
      <c r="P21">
        <f>(N21+12)*(15+15+N21)</f>
        <v>1683</v>
      </c>
      <c r="Q21">
        <f>P21-O21</f>
        <v>1336.6394099417253</v>
      </c>
      <c r="R21">
        <f>Q21/144</f>
        <v>9.2822181245953139</v>
      </c>
      <c r="S21">
        <f>R21*M21</f>
        <v>92.822181245953146</v>
      </c>
      <c r="T21">
        <f>S21*125</f>
        <v>11602.772655744144</v>
      </c>
      <c r="U21">
        <f>T21/2000</f>
        <v>5.8013863278720716</v>
      </c>
      <c r="X21">
        <f>N21+12+12</f>
        <v>45</v>
      </c>
      <c r="Y21">
        <f>X21*12</f>
        <v>540</v>
      </c>
      <c r="Z21">
        <f>Y21/144</f>
        <v>3.75</v>
      </c>
      <c r="AA21">
        <f>Z21*M21</f>
        <v>37.5</v>
      </c>
    </row>
    <row r="22" spans="1:29">
      <c r="A22" t="s">
        <v>24</v>
      </c>
      <c r="B22">
        <v>1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1</v>
      </c>
      <c r="K22">
        <v>1</v>
      </c>
      <c r="L22">
        <v>0</v>
      </c>
      <c r="M22" s="2">
        <f t="shared" ref="M22:M41" si="1">SUM(B22:L22)</f>
        <v>3</v>
      </c>
      <c r="AA22">
        <f>SUM(AA17:AA21)</f>
        <v>226.5</v>
      </c>
      <c r="AB22">
        <f>AA22*125</f>
        <v>28312.5</v>
      </c>
      <c r="AC22">
        <f>AB22/2000</f>
        <v>14.15625</v>
      </c>
    </row>
    <row r="23" spans="1:29">
      <c r="A23" t="s">
        <v>55</v>
      </c>
      <c r="B23">
        <v>0</v>
      </c>
      <c r="C23">
        <v>10</v>
      </c>
      <c r="D23">
        <v>0</v>
      </c>
      <c r="E23">
        <v>0</v>
      </c>
      <c r="F23">
        <v>0</v>
      </c>
      <c r="G23">
        <v>0</v>
      </c>
      <c r="H23">
        <v>20</v>
      </c>
      <c r="I23">
        <v>0</v>
      </c>
      <c r="J23">
        <v>20</v>
      </c>
      <c r="K23">
        <v>0</v>
      </c>
      <c r="L23">
        <v>0</v>
      </c>
      <c r="M23" s="2">
        <f t="shared" si="1"/>
        <v>50</v>
      </c>
    </row>
    <row r="24" spans="1:29">
      <c r="A24" t="s">
        <v>56</v>
      </c>
      <c r="B24">
        <v>0</v>
      </c>
      <c r="C24">
        <v>0</v>
      </c>
      <c r="E24">
        <v>0</v>
      </c>
      <c r="F24">
        <v>0</v>
      </c>
      <c r="G24">
        <v>0</v>
      </c>
      <c r="H24">
        <v>2</v>
      </c>
      <c r="J24">
        <v>2</v>
      </c>
      <c r="K24">
        <v>0</v>
      </c>
      <c r="L24">
        <v>0</v>
      </c>
      <c r="M24" s="2"/>
    </row>
    <row r="25" spans="1:29">
      <c r="A25" t="s">
        <v>36</v>
      </c>
      <c r="B25">
        <v>0</v>
      </c>
      <c r="C25">
        <v>1</v>
      </c>
      <c r="D25">
        <v>0</v>
      </c>
      <c r="E25">
        <v>0</v>
      </c>
      <c r="F25">
        <v>0</v>
      </c>
      <c r="G25">
        <v>0</v>
      </c>
      <c r="H25">
        <v>2</v>
      </c>
      <c r="I25">
        <v>0</v>
      </c>
      <c r="J25">
        <v>2</v>
      </c>
      <c r="K25">
        <v>0</v>
      </c>
      <c r="L25">
        <v>0</v>
      </c>
      <c r="M25" s="2">
        <f t="shared" si="1"/>
        <v>5</v>
      </c>
    </row>
    <row r="26" spans="1:29">
      <c r="A26" t="s">
        <v>20</v>
      </c>
      <c r="B26">
        <v>133</v>
      </c>
      <c r="C26">
        <v>30</v>
      </c>
      <c r="D26">
        <v>361</v>
      </c>
      <c r="E26">
        <v>0</v>
      </c>
      <c r="F26">
        <v>81</v>
      </c>
      <c r="G26">
        <v>0</v>
      </c>
      <c r="H26">
        <v>222</v>
      </c>
      <c r="I26">
        <v>0</v>
      </c>
      <c r="J26">
        <v>192</v>
      </c>
      <c r="K26">
        <v>70</v>
      </c>
      <c r="L26">
        <v>408</v>
      </c>
      <c r="M26" s="2">
        <f t="shared" si="1"/>
        <v>1497</v>
      </c>
    </row>
    <row r="27" spans="1:29">
      <c r="A27" t="s">
        <v>54</v>
      </c>
      <c r="B27">
        <v>0</v>
      </c>
      <c r="C27">
        <v>0</v>
      </c>
      <c r="D27">
        <v>215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1"/>
        <v>215</v>
      </c>
    </row>
    <row r="28" spans="1:29">
      <c r="A28" t="s">
        <v>59</v>
      </c>
      <c r="B28">
        <v>0</v>
      </c>
      <c r="C28">
        <v>0</v>
      </c>
      <c r="D28">
        <v>0</v>
      </c>
      <c r="E28">
        <v>0</v>
      </c>
      <c r="F28">
        <v>0</v>
      </c>
      <c r="G28">
        <v>1</v>
      </c>
      <c r="H28">
        <v>0</v>
      </c>
      <c r="I28">
        <v>0</v>
      </c>
      <c r="J28">
        <v>0</v>
      </c>
      <c r="K28">
        <v>0</v>
      </c>
      <c r="L28">
        <v>0</v>
      </c>
      <c r="M28" s="2">
        <f t="shared" si="1"/>
        <v>1</v>
      </c>
    </row>
    <row r="29" spans="1:29">
      <c r="A29" t="s">
        <v>21</v>
      </c>
      <c r="B29">
        <v>1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1</v>
      </c>
      <c r="K29">
        <v>1</v>
      </c>
      <c r="L29">
        <v>1</v>
      </c>
      <c r="M29" s="2">
        <f t="shared" si="1"/>
        <v>4</v>
      </c>
    </row>
    <row r="30" spans="1:29">
      <c r="A30" t="s">
        <v>22</v>
      </c>
      <c r="B30">
        <v>1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1</v>
      </c>
      <c r="K30">
        <v>1</v>
      </c>
      <c r="L30">
        <v>1</v>
      </c>
      <c r="M30" s="2">
        <f t="shared" si="1"/>
        <v>4</v>
      </c>
    </row>
    <row r="31" spans="1:29">
      <c r="A31" t="s">
        <v>58</v>
      </c>
      <c r="B31">
        <v>1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 s="2">
        <v>0</v>
      </c>
    </row>
    <row r="32" spans="1:29">
      <c r="A32" t="s">
        <v>57</v>
      </c>
      <c r="B32">
        <v>1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 s="2">
        <v>0</v>
      </c>
    </row>
    <row r="33" spans="1:13">
      <c r="A33" t="s">
        <v>32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1</v>
      </c>
      <c r="M33" s="2">
        <f t="shared" si="1"/>
        <v>1</v>
      </c>
    </row>
    <row r="34" spans="1:13">
      <c r="A34" t="s">
        <v>53</v>
      </c>
      <c r="B34">
        <v>0</v>
      </c>
      <c r="C34">
        <v>1</v>
      </c>
      <c r="D34">
        <v>0</v>
      </c>
      <c r="E34">
        <v>0</v>
      </c>
      <c r="F34">
        <v>1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 s="2">
        <f t="shared" si="1"/>
        <v>2</v>
      </c>
    </row>
    <row r="35" spans="1:13">
      <c r="A35" t="s">
        <v>23</v>
      </c>
      <c r="M35" s="2">
        <f t="shared" si="1"/>
        <v>0</v>
      </c>
    </row>
    <row r="36" spans="1:13">
      <c r="A36" t="s">
        <v>28</v>
      </c>
      <c r="M36" s="2">
        <f t="shared" si="1"/>
        <v>0</v>
      </c>
    </row>
    <row r="37" spans="1:13">
      <c r="A37" t="s">
        <v>35</v>
      </c>
      <c r="B37">
        <v>5</v>
      </c>
      <c r="C37">
        <v>4</v>
      </c>
      <c r="D37">
        <v>0</v>
      </c>
      <c r="E37">
        <v>0</v>
      </c>
      <c r="F37">
        <v>4</v>
      </c>
      <c r="G37">
        <v>0</v>
      </c>
      <c r="H37">
        <v>0</v>
      </c>
      <c r="I37">
        <v>0</v>
      </c>
      <c r="J37">
        <v>0</v>
      </c>
      <c r="K37">
        <v>0</v>
      </c>
      <c r="L37">
        <v>4</v>
      </c>
      <c r="M37" s="2">
        <f t="shared" si="1"/>
        <v>17</v>
      </c>
    </row>
    <row r="38" spans="1:13">
      <c r="A38" t="s">
        <v>33</v>
      </c>
      <c r="M38" s="2">
        <f t="shared" si="1"/>
        <v>0</v>
      </c>
    </row>
    <row r="39" spans="1:13">
      <c r="A39" t="s">
        <v>31</v>
      </c>
      <c r="M39" s="2">
        <f t="shared" si="1"/>
        <v>0</v>
      </c>
    </row>
    <row r="40" spans="1:13">
      <c r="A40" t="s">
        <v>38</v>
      </c>
      <c r="M40" s="2">
        <f t="shared" si="1"/>
        <v>0</v>
      </c>
    </row>
    <row r="41" spans="1:13">
      <c r="A41" t="s">
        <v>37</v>
      </c>
      <c r="M41" s="2">
        <f t="shared" si="1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342719-E9BE-4B0D-97B2-75362A2C44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1E70E-794E-4B7C-8E1C-E8A00CC6CBCE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81653448-ED26-4ABB-8697-EB89F7FFB1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STP Bid Tab</vt:lpstr>
      <vt:lpstr>Calcs</vt:lpstr>
      <vt:lpstr>'STP Bid Tab'!Print_Area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Hass, Aaron (CI-StPaul)</dc:creator>
  <cp:lastModifiedBy>Queenie Tran</cp:lastModifiedBy>
  <cp:lastPrinted>2024-03-08T15:01:14Z</cp:lastPrinted>
  <dcterms:created xsi:type="dcterms:W3CDTF">2009-10-13T13:11:26Z</dcterms:created>
  <dcterms:modified xsi:type="dcterms:W3CDTF">2024-11-20T21:16:11Z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