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stpaulmn.sharepoint.com/sites/ProcurementProjects/Shared Documents/General/YEAR 2024/EVENT 2024/EVENT 1369-21-RFB-PW-2024 CITYWIDE SEWER REPAIRS-AARON HASS/"/>
    </mc:Choice>
  </mc:AlternateContent>
  <xr:revisionPtr revIDLastSave="56" documentId="8_{EAAF66E2-B0BA-49FB-9681-FEB7716979AC}" xr6:coauthVersionLast="47" xr6:coauthVersionMax="47" xr10:uidLastSave="{7A7FDC90-6D88-470A-A8A2-0644385AA971}"/>
  <bookViews>
    <workbookView xWindow="-120" yWindow="-120" windowWidth="29040" windowHeight="15840" tabRatio="615" xr2:uid="{00000000-000D-0000-FFFF-FFFF00000000}"/>
  </bookViews>
  <sheets>
    <sheet name="STP Bid Tab" sheetId="21" r:id="rId1"/>
    <sheet name="Calcs" sheetId="22" r:id="rId2"/>
  </sheets>
  <definedNames>
    <definedName name="_xlnm.Print_Area" localSheetId="0">'STP Bid Tab'!$A$1:$G$65</definedName>
    <definedName name="table" localSheetId="0">#REF!</definedName>
    <definedName name="tabl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2" i="21" l="1"/>
  <c r="G63" i="21"/>
  <c r="J65" i="21"/>
  <c r="H65" i="21" l="1"/>
  <c r="I64" i="21"/>
  <c r="I63" i="21"/>
  <c r="I61" i="21"/>
  <c r="I62" i="21"/>
  <c r="I7" i="21"/>
  <c r="I8" i="21"/>
  <c r="I9" i="21"/>
  <c r="I10" i="21"/>
  <c r="I11" i="21"/>
  <c r="I12" i="21"/>
  <c r="I13" i="21"/>
  <c r="I14" i="21"/>
  <c r="I15" i="21"/>
  <c r="I16" i="21"/>
  <c r="I17" i="21"/>
  <c r="I18" i="21"/>
  <c r="I19" i="21"/>
  <c r="I20" i="21"/>
  <c r="I21" i="21"/>
  <c r="I22" i="21"/>
  <c r="I23" i="21"/>
  <c r="I24" i="21"/>
  <c r="I25" i="21"/>
  <c r="I26" i="21"/>
  <c r="I27" i="21"/>
  <c r="I28" i="21"/>
  <c r="I29" i="21"/>
  <c r="I30" i="21"/>
  <c r="I31" i="21"/>
  <c r="I32" i="21"/>
  <c r="I33" i="21"/>
  <c r="I34" i="21"/>
  <c r="I35" i="21"/>
  <c r="I36" i="21"/>
  <c r="I37" i="21"/>
  <c r="I38" i="21"/>
  <c r="I39" i="21"/>
  <c r="I40" i="21"/>
  <c r="I41" i="21"/>
  <c r="I42" i="21"/>
  <c r="I43" i="21"/>
  <c r="I44" i="21"/>
  <c r="I45" i="21"/>
  <c r="I46" i="21"/>
  <c r="I47" i="21"/>
  <c r="I48" i="21"/>
  <c r="I49" i="21"/>
  <c r="I50" i="21"/>
  <c r="I51" i="21"/>
  <c r="I52" i="21"/>
  <c r="I53" i="21"/>
  <c r="I54" i="21"/>
  <c r="I55" i="21"/>
  <c r="I56" i="21"/>
  <c r="I57" i="21"/>
  <c r="I58" i="21"/>
  <c r="I59" i="21"/>
  <c r="I60" i="21"/>
  <c r="I6" i="21"/>
  <c r="G59" i="21"/>
  <c r="G23" i="21"/>
  <c r="G28" i="21"/>
  <c r="G56" i="21"/>
  <c r="G52" i="21" l="1"/>
  <c r="G51" i="21"/>
  <c r="G31" i="21"/>
  <c r="G32" i="21"/>
  <c r="G29" i="21"/>
  <c r="G54" i="21"/>
  <c r="G11" i="21"/>
  <c r="G40" i="21"/>
  <c r="G6" i="21"/>
  <c r="G7" i="21"/>
  <c r="G8" i="21"/>
  <c r="G9" i="21"/>
  <c r="G10" i="21"/>
  <c r="G12" i="21"/>
  <c r="G13" i="21"/>
  <c r="G14" i="21"/>
  <c r="G15" i="21"/>
  <c r="G16" i="21"/>
  <c r="G17" i="21"/>
  <c r="G18" i="21"/>
  <c r="G19" i="21"/>
  <c r="G20" i="21"/>
  <c r="G21" i="21"/>
  <c r="G22" i="21"/>
  <c r="G24" i="21"/>
  <c r="G25" i="21"/>
  <c r="G26" i="21"/>
  <c r="G27" i="21"/>
  <c r="G30" i="21"/>
  <c r="G33" i="21"/>
  <c r="G34" i="21"/>
  <c r="G35" i="21"/>
  <c r="G36" i="21"/>
  <c r="G37" i="21"/>
  <c r="G38" i="21"/>
  <c r="G39" i="21"/>
  <c r="G41" i="21"/>
  <c r="G43" i="21"/>
  <c r="G44" i="21"/>
  <c r="G45" i="21"/>
  <c r="G46" i="21"/>
  <c r="G47" i="21"/>
  <c r="G48" i="21"/>
  <c r="G49" i="21"/>
  <c r="G50" i="21"/>
  <c r="G53" i="21"/>
  <c r="G55" i="21"/>
  <c r="G57" i="21"/>
  <c r="G58" i="21"/>
  <c r="AC22" i="22"/>
  <c r="AB22" i="22"/>
  <c r="AA22" i="22"/>
  <c r="AA18" i="22"/>
  <c r="AA19" i="22"/>
  <c r="AA20" i="22"/>
  <c r="AA21" i="22"/>
  <c r="AA17" i="22"/>
  <c r="Z18" i="22"/>
  <c r="Z19" i="22"/>
  <c r="Z20" i="22"/>
  <c r="Z21" i="22"/>
  <c r="Z17" i="22"/>
  <c r="Y18" i="22"/>
  <c r="Y19" i="22"/>
  <c r="Y20" i="22"/>
  <c r="Y21" i="22"/>
  <c r="Y17" i="22"/>
  <c r="X18" i="22"/>
  <c r="X19" i="22"/>
  <c r="X20" i="22"/>
  <c r="X21" i="22"/>
  <c r="X17" i="22"/>
  <c r="V17" i="22"/>
  <c r="U18" i="22" l="1"/>
  <c r="U19" i="22"/>
  <c r="U20" i="22"/>
  <c r="U21" i="22"/>
  <c r="U17" i="22"/>
  <c r="T18" i="22"/>
  <c r="T19" i="22"/>
  <c r="T20" i="22"/>
  <c r="T21" i="22"/>
  <c r="T17" i="22"/>
  <c r="S17" i="22"/>
  <c r="S18" i="22"/>
  <c r="S19" i="22"/>
  <c r="S20" i="22"/>
  <c r="S21" i="22"/>
  <c r="R18" i="22"/>
  <c r="R19" i="22"/>
  <c r="R20" i="22"/>
  <c r="R21" i="22"/>
  <c r="R17" i="22"/>
  <c r="Q18" i="22"/>
  <c r="Q19" i="22"/>
  <c r="Q20" i="22"/>
  <c r="Q21" i="22"/>
  <c r="Q17" i="22"/>
  <c r="P18" i="22"/>
  <c r="P19" i="22"/>
  <c r="P20" i="22"/>
  <c r="P21" i="22"/>
  <c r="P17" i="22"/>
  <c r="O18" i="22"/>
  <c r="O19" i="22"/>
  <c r="O20" i="22"/>
  <c r="O21" i="22"/>
  <c r="O17" i="22"/>
  <c r="P9" i="22" l="1"/>
  <c r="Q9" i="22" s="1"/>
  <c r="R9" i="22" s="1"/>
  <c r="O9" i="22"/>
  <c r="N9" i="22"/>
  <c r="M18" i="22" l="1"/>
  <c r="M19" i="22"/>
  <c r="M20" i="22"/>
  <c r="M21" i="22"/>
  <c r="M28" i="22"/>
  <c r="M27" i="22" l="1"/>
  <c r="M5" i="22"/>
  <c r="M6" i="22"/>
  <c r="M7" i="22"/>
  <c r="N7" i="22" s="1"/>
  <c r="M8" i="22"/>
  <c r="M9" i="22"/>
  <c r="M10" i="22"/>
  <c r="M11" i="22"/>
  <c r="M12" i="22"/>
  <c r="M13" i="22"/>
  <c r="M14" i="22"/>
  <c r="M15" i="22"/>
  <c r="M16" i="22"/>
  <c r="M17" i="22"/>
  <c r="M22" i="22"/>
  <c r="M23" i="22"/>
  <c r="M25" i="22"/>
  <c r="M26" i="22"/>
  <c r="M29" i="22"/>
  <c r="M30" i="22"/>
  <c r="M33" i="22"/>
  <c r="M34" i="22"/>
  <c r="M35" i="22"/>
  <c r="M36" i="22"/>
  <c r="M37" i="22"/>
  <c r="M38" i="22"/>
  <c r="M39" i="22"/>
  <c r="M40" i="22"/>
  <c r="M41" i="22"/>
  <c r="M4" i="22"/>
  <c r="G60" i="21"/>
  <c r="Q7" i="22" l="1"/>
  <c r="P7" i="22"/>
  <c r="O7" i="22"/>
  <c r="G64" i="21"/>
  <c r="G62" i="21"/>
  <c r="G61" i="21"/>
  <c r="F65" i="21" s="1"/>
</calcChain>
</file>

<file path=xl/sharedStrings.xml><?xml version="1.0" encoding="utf-8"?>
<sst xmlns="http://schemas.openxmlformats.org/spreadsheetml/2006/main" count="199" uniqueCount="110">
  <si>
    <t>Description</t>
  </si>
  <si>
    <t>Unit</t>
  </si>
  <si>
    <t>Quantity</t>
  </si>
  <si>
    <t>Cost</t>
  </si>
  <si>
    <t>Unit Price</t>
  </si>
  <si>
    <t>TON</t>
  </si>
  <si>
    <t>No.</t>
  </si>
  <si>
    <t>LUMP SUM</t>
  </si>
  <si>
    <t>EACH</t>
  </si>
  <si>
    <t>HOUR</t>
  </si>
  <si>
    <t>Item</t>
  </si>
  <si>
    <t>TRAFFIC CONTROL</t>
  </si>
  <si>
    <t>MOBILIZATION (5% MAXIMUM)</t>
  </si>
  <si>
    <t>REMOVE CATCH BASIN OR MANHOLE</t>
  </si>
  <si>
    <t>SAWING BITUMINOUS PAVEMENT (FULL DEPTH)</t>
  </si>
  <si>
    <t>REMOVE PAVEMENT</t>
  </si>
  <si>
    <t>STREET SWEEPING (WITH PICKUP BROOM)</t>
  </si>
  <si>
    <t>BITUMINOUS MATERIAL FOR TACK COAT</t>
  </si>
  <si>
    <t>TYPE SPWEA330F NON-WEARING COURSE MIXTURE</t>
  </si>
  <si>
    <t>GRANULAR PIPE BEDDING</t>
  </si>
  <si>
    <t>AGGREGATE FOUNDATION FOR SEWERS</t>
  </si>
  <si>
    <t>CLEAN AND TELEVISE SANITARY SEWER</t>
  </si>
  <si>
    <t>ADJUST FRAME AND RING CASTING</t>
  </si>
  <si>
    <t>CASTING ASSEMBLY</t>
  </si>
  <si>
    <t>CONSTRUCT MANHOLE, DESIGN TYPE II</t>
  </si>
  <si>
    <t>LINEAR FOOT</t>
  </si>
  <si>
    <t>MAJOR SEWER REPAIR SITES (CITYWIDE)</t>
  </si>
  <si>
    <t>CONNECT TO EXISTING STRUCTURE</t>
  </si>
  <si>
    <t>GALLON</t>
  </si>
  <si>
    <t xml:space="preserve">AGGREGATE BASE PLACED, CLASS 5 </t>
  </si>
  <si>
    <t>GRANULAR BACKFILL</t>
  </si>
  <si>
    <t>REMOVE CONCRETE CURB OR CURB AND GUTTER</t>
  </si>
  <si>
    <t>CONCRETE CURB AND GUTTER</t>
  </si>
  <si>
    <t>TYPE SPWEA330F WEARING COURSE MIXTURE</t>
  </si>
  <si>
    <t>8" P.V.C. PIPE SEWER, C900 (DR 18)</t>
  </si>
  <si>
    <t>SQ. YD.</t>
  </si>
  <si>
    <t>****</t>
  </si>
  <si>
    <t>ALLOWANCE TO RAISE MANHOLE CASTINGS TO SURFACE</t>
  </si>
  <si>
    <t>CONSTRUCT OUTSIDE DROP</t>
  </si>
  <si>
    <t>ALLOWANCE TO PRE-CLEAN SANITARY PIPES</t>
  </si>
  <si>
    <t>LEAN MIX BACKFILL - ABANDON SEWERS IN-PLACE</t>
  </si>
  <si>
    <t>STORM DRAIN INLET PROTECTION</t>
  </si>
  <si>
    <t>TELEVISE REPAIRED SEWER SERVICES</t>
  </si>
  <si>
    <t>ALLOWANCE FOR POTHOLING UTILITIES</t>
  </si>
  <si>
    <t>ALLOWANCE FOR EMERGENCY SEWER REPAIR (TIME AND MATERIAL)</t>
  </si>
  <si>
    <t>Ruth</t>
  </si>
  <si>
    <t>Osceola</t>
  </si>
  <si>
    <t>Maiden</t>
  </si>
  <si>
    <t>Fry</t>
  </si>
  <si>
    <t>Wabasha</t>
  </si>
  <si>
    <t>Victorua</t>
  </si>
  <si>
    <t>Charles</t>
  </si>
  <si>
    <t>Walnut</t>
  </si>
  <si>
    <t>120 Ruth Street</t>
  </si>
  <si>
    <t>Valley View Place</t>
  </si>
  <si>
    <t>Snelling</t>
  </si>
  <si>
    <t>10" DUCTILE IRON PIPE SEWER</t>
  </si>
  <si>
    <t>12" P.V.C. PIPE SEWER,  C900 (DR 18)</t>
  </si>
  <si>
    <t>21" RCP STORM SEWER</t>
  </si>
  <si>
    <t>CONSTRUCT MANHOLE, DESIGN TYPE Ii</t>
  </si>
  <si>
    <t>CLEAN AND TELEVISE STORM SEWER</t>
  </si>
  <si>
    <t>SANITARY SEWER SERVICE REPAIR</t>
  </si>
  <si>
    <t>SANITARY SEWER SERVICE REPAIR EXCAVATION</t>
  </si>
  <si>
    <t>CASTING ASSEMBLY - MCES MANHOLE</t>
  </si>
  <si>
    <t>ADJUST FRAME AND RING CASTING - MCES MANHOLE</t>
  </si>
  <si>
    <t>CLEAN VICTORIA BMP</t>
  </si>
  <si>
    <t>RECONSTRUCT MANHOLE ON ROCK SURFACE</t>
  </si>
  <si>
    <t>ADJUST FRAME AND RING CASTING - MCES</t>
  </si>
  <si>
    <t>MODIFY OUTSIDE DROP</t>
  </si>
  <si>
    <t>10" P.V.C. PIPE SEWER, C900 (DR 18)</t>
  </si>
  <si>
    <t>REMOVE BRICK PAVERS</t>
  </si>
  <si>
    <t>SQ. FT.</t>
  </si>
  <si>
    <t>FURNISH BRICK PAVERS</t>
  </si>
  <si>
    <t>INSTALL BRICK PAVERS</t>
  </si>
  <si>
    <t>PAVER EDGER</t>
  </si>
  <si>
    <t>2024 CITYWIDE SEWER REPAIRS PROJECT (Event #1369)
SAINT PAUL PW SEWER UTILITY, CITY PROJECT 24-S-2083</t>
  </si>
  <si>
    <t>area circle inch</t>
  </si>
  <si>
    <t>area square</t>
  </si>
  <si>
    <t>ft2</t>
  </si>
  <si>
    <t>ft3</t>
  </si>
  <si>
    <t>FRAME ONLY, NO COVER.
FURNISH AND DELIVER R-1678</t>
  </si>
  <si>
    <t>GRATE ONLY
RADIAL, WAGON WHEEL GRATE
FURNISH AND DELIVER COVER R-2422-C 
FITS R-1678 FRAME</t>
  </si>
  <si>
    <t>FRAME ONLY
ST. PAUL LOW PROFILE A FRAME &amp; B COVER
FURNISH AND DELIVER R-1787</t>
  </si>
  <si>
    <t>INLET FRAME, GRATE, HOOD, AND BOLTS ASSEMBLY
ST. PAUL 7A/B CATCH BASIN WITH VANE GRATE
FURNISH AND DELIVER R-3067-V WITH GRATE V</t>
  </si>
  <si>
    <t>ADJUSTING RING
FURNISH AND DELIVER 0000-0814 3" RISE</t>
  </si>
  <si>
    <t>COVER ONLY
FURNISH AND DELIVER COVERS ONLY R-1741-F1
50-IN DIAMETER OUTSIDE /LARGE COVER, WITH 23-IN DIAMETER INNER / SMALL COVER.</t>
  </si>
  <si>
    <t>CONSTRUCT MANHOLE SPECIAL (VICTORIA BMP)</t>
  </si>
  <si>
    <t>REMOVE CONCRETE DRIVEWAY PAVEMENT</t>
  </si>
  <si>
    <t>CONCRETE DRIVEWAY PAVEMENT</t>
  </si>
  <si>
    <t>10" P.V.C. PIPE SEWER, C900 (DR 14)</t>
  </si>
  <si>
    <t>INSTALL SEWER COUPLING</t>
  </si>
  <si>
    <t>FIELD CORE DRILL SANITARY SEWER CONNECTIONS</t>
  </si>
  <si>
    <t>12" P.V.C. PIPE SEWER, C900 (DR 25)</t>
  </si>
  <si>
    <t>CLEAN STORMWATER BMP</t>
  </si>
  <si>
    <t>CU. YD.</t>
  </si>
  <si>
    <t>GEOTEXTILE FILTER TYPE I - (VICTORIA BMP)</t>
  </si>
  <si>
    <t>GEOTEXTILE FILTER TYPE IV - (VICTORIA BMP)</t>
  </si>
  <si>
    <t>2" CLEAR ROCK - (VICTORIA BMP)</t>
  </si>
  <si>
    <t>FURNISH PERMEABLE PAVING STONES 2 - 3/8" MIN. THICKNESS - (VICTORIA BMP)</t>
  </si>
  <si>
    <t>ALLOWANCE TO PRE-CLEAN SANITARY PIPES (TIME AND MATERIAL)</t>
  </si>
  <si>
    <t>ALLOWANCE TO RAISE MANHOLE CASTINGS TO SURFACE (TIME AND MATERIAL)</t>
  </si>
  <si>
    <t>ALLOWANCE FOR POTHOLING UTILITIES (TIME AND MATERIAL)</t>
  </si>
  <si>
    <t>ALLOWANCE FOR SEWER REPAIRS (TIME AND MATERIAL)</t>
  </si>
  <si>
    <t>21" RCP STORM SEWER (CL IV)</t>
  </si>
  <si>
    <t>TEMPORARY TRAFFIC BY-PASS</t>
  </si>
  <si>
    <t>BID FORM SUMMARY</t>
  </si>
  <si>
    <t>SGP</t>
  </si>
  <si>
    <t>TOTAL BID AMOUNT</t>
  </si>
  <si>
    <t>Minger</t>
  </si>
  <si>
    <t>Thomas and Sons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</si>
</sst>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&quot;.&quot;"/>
    <numFmt numFmtId="165" formatCode="0.000"/>
  </numFmts>
  <fonts count="9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Geneva"/>
    </font>
    <font>
      <b/>
      <sz val="14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rgb="FF1F497D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 applyNumberFormat="0" applyFont="0" applyFill="0" applyBorder="0" applyAlignment="0" applyProtection="0">
      <alignment textRotation="180"/>
    </xf>
    <xf numFmtId="0" fontId="2" fillId="0" borderId="0" applyNumberFormat="0" applyFont="0" applyFill="0" applyBorder="0" applyAlignment="0" applyProtection="0">
      <alignment textRotation="180"/>
    </xf>
    <xf numFmtId="44" fontId="4" fillId="0" borderId="0" applyFont="0" applyFill="0" applyBorder="0" applyAlignment="0" applyProtection="0"/>
  </cellStyleXfs>
  <cellXfs count="55">
    <xf numFmtId="0" fontId="0" fillId="0" borderId="0" xfId="0"/>
    <xf numFmtId="0" fontId="0" fillId="4" borderId="0" xfId="0" applyFill="1"/>
    <xf numFmtId="0" fontId="0" fillId="2" borderId="0" xfId="0" applyFill="1"/>
    <xf numFmtId="0" fontId="0" fillId="5" borderId="0" xfId="0" applyFill="1"/>
    <xf numFmtId="0" fontId="5" fillId="0" borderId="0" xfId="0" applyFont="1"/>
    <xf numFmtId="0" fontId="6" fillId="0" borderId="0" xfId="0" applyFont="1" applyAlignment="1">
      <alignment vertical="center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3" fontId="7" fillId="0" borderId="6" xfId="0" applyNumberFormat="1" applyFont="1" applyBorder="1" applyAlignment="1">
      <alignment horizontal="center" vertical="center" wrapText="1"/>
    </xf>
    <xf numFmtId="164" fontId="5" fillId="0" borderId="8" xfId="0" applyNumberFormat="1" applyFont="1" applyBorder="1" applyAlignment="1">
      <alignment horizontal="center" wrapText="1"/>
    </xf>
    <xf numFmtId="165" fontId="8" fillId="0" borderId="9" xfId="2" applyNumberFormat="1" applyFont="1" applyFill="1" applyBorder="1" applyAlignment="1">
      <alignment horizontal="center"/>
    </xf>
    <xf numFmtId="0" fontId="8" fillId="0" borderId="8" xfId="2" applyFont="1" applyFill="1" applyBorder="1" applyAlignment="1">
      <alignment wrapText="1"/>
    </xf>
    <xf numFmtId="0" fontId="8" fillId="0" borderId="10" xfId="2" applyFont="1" applyFill="1" applyBorder="1" applyAlignment="1">
      <alignment horizontal="center"/>
    </xf>
    <xf numFmtId="1" fontId="8" fillId="0" borderId="8" xfId="2" applyNumberFormat="1" applyFont="1" applyFill="1" applyBorder="1" applyAlignment="1">
      <alignment horizontal="center"/>
    </xf>
    <xf numFmtId="164" fontId="5" fillId="0" borderId="12" xfId="0" applyNumberFormat="1" applyFont="1" applyBorder="1" applyAlignment="1">
      <alignment horizontal="center" wrapText="1"/>
    </xf>
    <xf numFmtId="165" fontId="8" fillId="0" borderId="13" xfId="2" applyNumberFormat="1" applyFont="1" applyFill="1" applyBorder="1" applyAlignment="1">
      <alignment horizontal="center"/>
    </xf>
    <xf numFmtId="0" fontId="8" fillId="0" borderId="12" xfId="2" applyFont="1" applyFill="1" applyBorder="1" applyAlignment="1">
      <alignment wrapText="1"/>
    </xf>
    <xf numFmtId="0" fontId="8" fillId="0" borderId="14" xfId="2" applyFont="1" applyFill="1" applyBorder="1" applyAlignment="1">
      <alignment horizontal="center"/>
    </xf>
    <xf numFmtId="1" fontId="8" fillId="0" borderId="12" xfId="2" applyNumberFormat="1" applyFont="1" applyFill="1" applyBorder="1" applyAlignment="1">
      <alignment horizontal="center"/>
    </xf>
    <xf numFmtId="164" fontId="5" fillId="0" borderId="19" xfId="0" applyNumberFormat="1" applyFont="1" applyBorder="1" applyAlignment="1">
      <alignment horizontal="center" wrapText="1"/>
    </xf>
    <xf numFmtId="165" fontId="8" fillId="0" borderId="20" xfId="2" applyNumberFormat="1" applyFont="1" applyFill="1" applyBorder="1" applyAlignment="1">
      <alignment horizontal="center"/>
    </xf>
    <xf numFmtId="0" fontId="8" fillId="0" borderId="19" xfId="2" applyFont="1" applyFill="1" applyBorder="1" applyAlignment="1">
      <alignment wrapText="1"/>
    </xf>
    <xf numFmtId="0" fontId="8" fillId="0" borderId="21" xfId="2" applyFont="1" applyFill="1" applyBorder="1" applyAlignment="1">
      <alignment horizontal="center"/>
    </xf>
    <xf numFmtId="1" fontId="8" fillId="0" borderId="19" xfId="2" applyNumberFormat="1" applyFont="1" applyFill="1" applyBorder="1" applyAlignment="1">
      <alignment horizontal="center"/>
    </xf>
    <xf numFmtId="44" fontId="7" fillId="0" borderId="6" xfId="4" applyFont="1" applyBorder="1" applyAlignment="1">
      <alignment horizontal="center" vertical="center" wrapText="1"/>
    </xf>
    <xf numFmtId="44" fontId="5" fillId="0" borderId="11" xfId="4" applyFont="1" applyFill="1" applyBorder="1" applyAlignment="1">
      <alignment horizontal="center" vertical="center" wrapText="1"/>
    </xf>
    <xf numFmtId="44" fontId="5" fillId="0" borderId="17" xfId="4" applyFont="1" applyFill="1" applyBorder="1" applyAlignment="1">
      <alignment horizontal="center" vertical="center" wrapText="1"/>
    </xf>
    <xf numFmtId="44" fontId="5" fillId="0" borderId="15" xfId="4" applyFont="1" applyFill="1" applyBorder="1" applyAlignment="1">
      <alignment horizontal="center" vertical="center" wrapText="1"/>
    </xf>
    <xf numFmtId="44" fontId="5" fillId="0" borderId="22" xfId="4" applyFont="1" applyFill="1" applyBorder="1" applyAlignment="1">
      <alignment horizontal="center" vertical="center" wrapText="1"/>
    </xf>
    <xf numFmtId="44" fontId="5" fillId="0" borderId="0" xfId="4" applyFont="1"/>
    <xf numFmtId="44" fontId="7" fillId="0" borderId="7" xfId="4" applyFont="1" applyBorder="1" applyAlignment="1">
      <alignment horizontal="center" vertical="center" wrapText="1"/>
    </xf>
    <xf numFmtId="44" fontId="5" fillId="0" borderId="4" xfId="4" applyFont="1" applyFill="1" applyBorder="1" applyAlignment="1">
      <alignment horizontal="center" vertical="center" wrapText="1"/>
    </xf>
    <xf numFmtId="44" fontId="5" fillId="0" borderId="18" xfId="4" applyFont="1" applyFill="1" applyBorder="1" applyAlignment="1">
      <alignment horizontal="center" vertical="center" wrapText="1"/>
    </xf>
    <xf numFmtId="44" fontId="5" fillId="0" borderId="16" xfId="4" applyFont="1" applyFill="1" applyBorder="1" applyAlignment="1">
      <alignment horizontal="center" vertical="center" wrapText="1"/>
    </xf>
    <xf numFmtId="44" fontId="5" fillId="0" borderId="23" xfId="4" applyFont="1" applyFill="1" applyBorder="1" applyAlignment="1">
      <alignment horizontal="center" vertical="center" wrapText="1"/>
    </xf>
    <xf numFmtId="0" fontId="7" fillId="0" borderId="24" xfId="0" applyFont="1" applyBorder="1"/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44" fontId="3" fillId="5" borderId="1" xfId="4" applyFont="1" applyFill="1" applyBorder="1" applyAlignment="1">
      <alignment horizontal="center" vertical="center" wrapText="1"/>
    </xf>
    <xf numFmtId="44" fontId="3" fillId="5" borderId="3" xfId="4" applyFont="1" applyFill="1" applyBorder="1" applyAlignment="1">
      <alignment horizontal="center" vertical="center" wrapText="1"/>
    </xf>
    <xf numFmtId="44" fontId="3" fillId="5" borderId="25" xfId="4" applyFont="1" applyFill="1" applyBorder="1" applyAlignment="1">
      <alignment horizontal="center" vertical="center" wrapText="1"/>
    </xf>
    <xf numFmtId="0" fontId="3" fillId="6" borderId="25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3" borderId="28" xfId="0" applyFont="1" applyFill="1" applyBorder="1" applyAlignment="1">
      <alignment horizontal="center" vertical="center"/>
    </xf>
    <xf numFmtId="0" fontId="7" fillId="3" borderId="29" xfId="0" applyFont="1" applyFill="1" applyBorder="1" applyAlignment="1">
      <alignment horizontal="center" vertical="center"/>
    </xf>
    <xf numFmtId="0" fontId="7" fillId="3" borderId="34" xfId="0" applyFont="1" applyFill="1" applyBorder="1" applyAlignment="1">
      <alignment horizontal="center" vertical="center"/>
    </xf>
  </cellXfs>
  <cellStyles count="5">
    <cellStyle name="Currency" xfId="4" builtinId="4"/>
    <cellStyle name="Normal" xfId="0" builtinId="0"/>
    <cellStyle name="Normal 2" xfId="1" xr:uid="{00000000-0005-0000-0000-000001000000}"/>
    <cellStyle name="Normal 4" xfId="3" xr:uid="{82594657-4ED5-49A1-A517-AFE4B22D3B34}"/>
    <cellStyle name="Normal 5" xfId="2" xr:uid="{FB9DAF51-D8A1-435E-8E52-87251A6ACEB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71"/>
  <sheetViews>
    <sheetView tabSelected="1" topLeftCell="A30" zoomScale="90" zoomScaleNormal="90" zoomScaleSheetLayoutView="130" zoomScalePageLayoutView="70" workbookViewId="0">
      <selection activeCell="G43" sqref="G43"/>
    </sheetView>
  </sheetViews>
  <sheetFormatPr defaultColWidth="5.42578125" defaultRowHeight="15"/>
  <cols>
    <col min="1" max="1" width="4.85546875" style="4" customWidth="1"/>
    <col min="2" max="2" width="9.28515625" style="4" customWidth="1"/>
    <col min="3" max="3" width="38.5703125" style="4" customWidth="1"/>
    <col min="4" max="4" width="10.42578125" style="4" customWidth="1"/>
    <col min="5" max="5" width="9" style="4" customWidth="1"/>
    <col min="6" max="6" width="14.85546875" style="29" customWidth="1"/>
    <col min="7" max="7" width="18.7109375" style="29" customWidth="1"/>
    <col min="8" max="11" width="17.42578125" style="4" customWidth="1"/>
    <col min="12" max="16384" width="5.42578125" style="4"/>
  </cols>
  <sheetData>
    <row r="1" spans="1:11" ht="52.5" customHeight="1">
      <c r="A1" s="46" t="s">
        <v>75</v>
      </c>
      <c r="B1" s="47"/>
      <c r="C1" s="47"/>
      <c r="D1" s="47"/>
      <c r="E1" s="47"/>
      <c r="F1" s="47"/>
      <c r="G1" s="47"/>
      <c r="H1" s="47"/>
      <c r="I1" s="47"/>
      <c r="J1" s="47"/>
      <c r="K1" s="48"/>
    </row>
    <row r="2" spans="1:11" ht="27.95" customHeight="1">
      <c r="A2" s="49" t="s">
        <v>105</v>
      </c>
      <c r="B2" s="50"/>
      <c r="C2" s="50"/>
      <c r="D2" s="50"/>
      <c r="E2" s="50"/>
      <c r="F2" s="50"/>
      <c r="G2" s="50"/>
      <c r="H2" s="50"/>
      <c r="I2" s="50"/>
      <c r="J2" s="50"/>
      <c r="K2" s="51"/>
    </row>
    <row r="3" spans="1:11" ht="15.75" thickBot="1">
      <c r="A3" s="52" t="s">
        <v>26</v>
      </c>
      <c r="B3" s="53"/>
      <c r="C3" s="53"/>
      <c r="D3" s="53"/>
      <c r="E3" s="53"/>
      <c r="F3" s="53"/>
      <c r="G3" s="53"/>
      <c r="H3" s="53"/>
      <c r="I3" s="53"/>
      <c r="J3" s="53"/>
      <c r="K3" s="54"/>
    </row>
    <row r="4" spans="1:11" ht="15.75" thickBot="1">
      <c r="A4" s="36"/>
      <c r="B4" s="37"/>
      <c r="C4" s="37"/>
      <c r="D4" s="37"/>
      <c r="E4" s="37"/>
      <c r="F4" s="38" t="s">
        <v>106</v>
      </c>
      <c r="G4" s="39"/>
      <c r="H4" s="38" t="s">
        <v>108</v>
      </c>
      <c r="I4" s="39"/>
      <c r="J4" s="38" t="s">
        <v>109</v>
      </c>
      <c r="K4" s="39"/>
    </row>
    <row r="5" spans="1:11" ht="33.950000000000003" customHeight="1" thickBot="1">
      <c r="A5" s="6" t="s">
        <v>6</v>
      </c>
      <c r="B5" s="7" t="s">
        <v>10</v>
      </c>
      <c r="C5" s="7" t="s">
        <v>0</v>
      </c>
      <c r="D5" s="7" t="s">
        <v>1</v>
      </c>
      <c r="E5" s="8" t="s">
        <v>2</v>
      </c>
      <c r="F5" s="24" t="s">
        <v>4</v>
      </c>
      <c r="G5" s="30" t="s">
        <v>3</v>
      </c>
      <c r="H5" s="24" t="s">
        <v>4</v>
      </c>
      <c r="I5" s="30" t="s">
        <v>3</v>
      </c>
      <c r="J5" s="24" t="s">
        <v>4</v>
      </c>
      <c r="K5" s="30" t="s">
        <v>3</v>
      </c>
    </row>
    <row r="6" spans="1:11">
      <c r="A6" s="9">
        <v>1</v>
      </c>
      <c r="B6" s="10">
        <v>1710.6010000000001</v>
      </c>
      <c r="C6" s="11" t="s">
        <v>11</v>
      </c>
      <c r="D6" s="12" t="s">
        <v>7</v>
      </c>
      <c r="E6" s="13">
        <v>1</v>
      </c>
      <c r="F6" s="25">
        <v>82220</v>
      </c>
      <c r="G6" s="31">
        <f t="shared" ref="G6:G60" si="0">+E6*F6</f>
        <v>82220</v>
      </c>
      <c r="H6" s="25">
        <v>75000</v>
      </c>
      <c r="I6" s="31">
        <f>H6*E6</f>
        <v>75000</v>
      </c>
      <c r="J6" s="25">
        <v>30000</v>
      </c>
      <c r="K6" s="31">
        <v>30000</v>
      </c>
    </row>
    <row r="7" spans="1:11">
      <c r="A7" s="9">
        <v>2</v>
      </c>
      <c r="B7" s="10">
        <v>2021.501</v>
      </c>
      <c r="C7" s="11" t="s">
        <v>12</v>
      </c>
      <c r="D7" s="12" t="s">
        <v>7</v>
      </c>
      <c r="E7" s="13">
        <v>1</v>
      </c>
      <c r="F7" s="25">
        <v>48050</v>
      </c>
      <c r="G7" s="31">
        <f t="shared" si="0"/>
        <v>48050</v>
      </c>
      <c r="H7" s="25">
        <v>60000</v>
      </c>
      <c r="I7" s="31">
        <f t="shared" ref="I7:I60" si="1">H7*E7</f>
        <v>60000</v>
      </c>
      <c r="J7" s="25">
        <v>47800</v>
      </c>
      <c r="K7" s="31">
        <v>47800</v>
      </c>
    </row>
    <row r="8" spans="1:11" ht="30">
      <c r="A8" s="9">
        <v>3</v>
      </c>
      <c r="B8" s="10">
        <v>2104.502</v>
      </c>
      <c r="C8" s="11" t="s">
        <v>13</v>
      </c>
      <c r="D8" s="12" t="s">
        <v>8</v>
      </c>
      <c r="E8" s="13">
        <v>3</v>
      </c>
      <c r="F8" s="25">
        <v>1000</v>
      </c>
      <c r="G8" s="31">
        <f t="shared" si="0"/>
        <v>3000</v>
      </c>
      <c r="H8" s="25">
        <v>3000</v>
      </c>
      <c r="I8" s="31">
        <f t="shared" si="1"/>
        <v>9000</v>
      </c>
      <c r="J8" s="25">
        <v>1500</v>
      </c>
      <c r="K8" s="31">
        <v>4500</v>
      </c>
    </row>
    <row r="9" spans="1:11" ht="16.5" customHeight="1">
      <c r="A9" s="9">
        <v>4</v>
      </c>
      <c r="B9" s="10">
        <v>2104.5030000000002</v>
      </c>
      <c r="C9" s="11" t="s">
        <v>31</v>
      </c>
      <c r="D9" s="12" t="s">
        <v>25</v>
      </c>
      <c r="E9" s="13">
        <v>30</v>
      </c>
      <c r="F9" s="25">
        <v>7</v>
      </c>
      <c r="G9" s="31">
        <f t="shared" si="0"/>
        <v>210</v>
      </c>
      <c r="H9" s="25">
        <v>15</v>
      </c>
      <c r="I9" s="31">
        <f t="shared" si="1"/>
        <v>450</v>
      </c>
      <c r="J9" s="25">
        <v>15</v>
      </c>
      <c r="K9" s="31">
        <v>450</v>
      </c>
    </row>
    <row r="10" spans="1:11" ht="19.5" customHeight="1">
      <c r="A10" s="9">
        <v>5</v>
      </c>
      <c r="B10" s="10">
        <v>2104.5030000000002</v>
      </c>
      <c r="C10" s="11" t="s">
        <v>14</v>
      </c>
      <c r="D10" s="12" t="s">
        <v>25</v>
      </c>
      <c r="E10" s="13">
        <v>1250</v>
      </c>
      <c r="F10" s="25">
        <v>3.03</v>
      </c>
      <c r="G10" s="31">
        <f t="shared" si="0"/>
        <v>3787.4999999999995</v>
      </c>
      <c r="H10" s="25">
        <v>4</v>
      </c>
      <c r="I10" s="31">
        <f t="shared" si="1"/>
        <v>5000</v>
      </c>
      <c r="J10" s="25">
        <v>5</v>
      </c>
      <c r="K10" s="31">
        <v>6250</v>
      </c>
    </row>
    <row r="11" spans="1:11" ht="30">
      <c r="A11" s="9">
        <v>6</v>
      </c>
      <c r="B11" s="10">
        <v>2104.5039999999999</v>
      </c>
      <c r="C11" s="11" t="s">
        <v>87</v>
      </c>
      <c r="D11" s="12" t="s">
        <v>35</v>
      </c>
      <c r="E11" s="13">
        <v>5</v>
      </c>
      <c r="F11" s="25">
        <v>21.03</v>
      </c>
      <c r="G11" s="31">
        <f>+E11*F11</f>
        <v>105.15</v>
      </c>
      <c r="H11" s="25">
        <v>50</v>
      </c>
      <c r="I11" s="31">
        <f t="shared" si="1"/>
        <v>250</v>
      </c>
      <c r="J11" s="25">
        <v>16</v>
      </c>
      <c r="K11" s="31">
        <v>80</v>
      </c>
    </row>
    <row r="12" spans="1:11">
      <c r="A12" s="9">
        <v>7</v>
      </c>
      <c r="B12" s="10">
        <v>2104.5039999999999</v>
      </c>
      <c r="C12" s="11" t="s">
        <v>15</v>
      </c>
      <c r="D12" s="12" t="s">
        <v>35</v>
      </c>
      <c r="E12" s="13">
        <v>1350</v>
      </c>
      <c r="F12" s="25">
        <v>15.03</v>
      </c>
      <c r="G12" s="31">
        <f t="shared" si="0"/>
        <v>20290.5</v>
      </c>
      <c r="H12" s="25">
        <v>17</v>
      </c>
      <c r="I12" s="31">
        <f t="shared" si="1"/>
        <v>22950</v>
      </c>
      <c r="J12" s="25">
        <v>16</v>
      </c>
      <c r="K12" s="31">
        <v>21600</v>
      </c>
    </row>
    <row r="13" spans="1:11">
      <c r="A13" s="9">
        <v>8</v>
      </c>
      <c r="B13" s="10">
        <v>2104.6179999999999</v>
      </c>
      <c r="C13" s="11" t="s">
        <v>70</v>
      </c>
      <c r="D13" s="12" t="s">
        <v>71</v>
      </c>
      <c r="E13" s="13">
        <v>750</v>
      </c>
      <c r="F13" s="25">
        <v>1.7</v>
      </c>
      <c r="G13" s="31">
        <f t="shared" si="0"/>
        <v>1275</v>
      </c>
      <c r="H13" s="25">
        <v>2.5</v>
      </c>
      <c r="I13" s="31">
        <f t="shared" si="1"/>
        <v>1875</v>
      </c>
      <c r="J13" s="25">
        <v>3</v>
      </c>
      <c r="K13" s="31">
        <v>2250</v>
      </c>
    </row>
    <row r="14" spans="1:11" ht="30">
      <c r="A14" s="9">
        <v>9</v>
      </c>
      <c r="B14" s="10">
        <v>2123.61</v>
      </c>
      <c r="C14" s="11" t="s">
        <v>16</v>
      </c>
      <c r="D14" s="12" t="s">
        <v>9</v>
      </c>
      <c r="E14" s="13">
        <v>80</v>
      </c>
      <c r="F14" s="25">
        <v>210</v>
      </c>
      <c r="G14" s="31">
        <f t="shared" si="0"/>
        <v>16800</v>
      </c>
      <c r="H14" s="25">
        <v>200</v>
      </c>
      <c r="I14" s="31">
        <f t="shared" si="1"/>
        <v>16000</v>
      </c>
      <c r="J14" s="25">
        <v>18</v>
      </c>
      <c r="K14" s="31">
        <v>1440</v>
      </c>
    </row>
    <row r="15" spans="1:11" ht="15.75" customHeight="1">
      <c r="A15" s="9">
        <v>10</v>
      </c>
      <c r="B15" s="10">
        <v>2301.607</v>
      </c>
      <c r="C15" s="11" t="s">
        <v>40</v>
      </c>
      <c r="D15" s="12" t="s">
        <v>94</v>
      </c>
      <c r="E15" s="13">
        <v>3</v>
      </c>
      <c r="F15" s="25">
        <v>350</v>
      </c>
      <c r="G15" s="31">
        <f t="shared" si="0"/>
        <v>1050</v>
      </c>
      <c r="H15" s="25">
        <v>940</v>
      </c>
      <c r="I15" s="31">
        <f t="shared" si="1"/>
        <v>2820</v>
      </c>
      <c r="J15" s="25">
        <v>2000</v>
      </c>
      <c r="K15" s="31">
        <v>6000</v>
      </c>
    </row>
    <row r="16" spans="1:11" ht="30">
      <c r="A16" s="9">
        <v>11</v>
      </c>
      <c r="B16" s="10">
        <v>2211.509</v>
      </c>
      <c r="C16" s="11" t="s">
        <v>29</v>
      </c>
      <c r="D16" s="12" t="s">
        <v>5</v>
      </c>
      <c r="E16" s="13">
        <v>450</v>
      </c>
      <c r="F16" s="25">
        <v>55.29</v>
      </c>
      <c r="G16" s="31">
        <f t="shared" si="0"/>
        <v>24880.5</v>
      </c>
      <c r="H16" s="25">
        <v>80</v>
      </c>
      <c r="I16" s="31">
        <f t="shared" si="1"/>
        <v>36000</v>
      </c>
      <c r="J16" s="25">
        <v>40</v>
      </c>
      <c r="K16" s="31">
        <v>18000</v>
      </c>
    </row>
    <row r="17" spans="1:11" ht="30">
      <c r="A17" s="9">
        <v>12</v>
      </c>
      <c r="B17" s="10">
        <v>2357.5059999999999</v>
      </c>
      <c r="C17" s="11" t="s">
        <v>17</v>
      </c>
      <c r="D17" s="12" t="s">
        <v>28</v>
      </c>
      <c r="E17" s="13">
        <v>55</v>
      </c>
      <c r="F17" s="25">
        <v>4</v>
      </c>
      <c r="G17" s="31">
        <f t="shared" si="0"/>
        <v>220</v>
      </c>
      <c r="H17" s="25">
        <v>4</v>
      </c>
      <c r="I17" s="31">
        <f t="shared" si="1"/>
        <v>220</v>
      </c>
      <c r="J17" s="25">
        <v>5</v>
      </c>
      <c r="K17" s="31">
        <v>275</v>
      </c>
    </row>
    <row r="18" spans="1:11" ht="30">
      <c r="A18" s="9">
        <v>13</v>
      </c>
      <c r="B18" s="10">
        <v>2360.509</v>
      </c>
      <c r="C18" s="11" t="s">
        <v>33</v>
      </c>
      <c r="D18" s="12" t="s">
        <v>5</v>
      </c>
      <c r="E18" s="13">
        <v>150</v>
      </c>
      <c r="F18" s="25">
        <v>225</v>
      </c>
      <c r="G18" s="31">
        <f t="shared" si="0"/>
        <v>33750</v>
      </c>
      <c r="H18" s="25">
        <v>250</v>
      </c>
      <c r="I18" s="31">
        <f t="shared" si="1"/>
        <v>37500</v>
      </c>
      <c r="J18" s="25">
        <v>255</v>
      </c>
      <c r="K18" s="31">
        <v>38250</v>
      </c>
    </row>
    <row r="19" spans="1:11" ht="18" customHeight="1">
      <c r="A19" s="9">
        <v>14</v>
      </c>
      <c r="B19" s="10">
        <v>2360.509</v>
      </c>
      <c r="C19" s="11" t="s">
        <v>18</v>
      </c>
      <c r="D19" s="12" t="s">
        <v>5</v>
      </c>
      <c r="E19" s="13">
        <v>115</v>
      </c>
      <c r="F19" s="25">
        <v>225</v>
      </c>
      <c r="G19" s="31">
        <f t="shared" si="0"/>
        <v>25875</v>
      </c>
      <c r="H19" s="25">
        <v>250</v>
      </c>
      <c r="I19" s="31">
        <f t="shared" si="1"/>
        <v>28750</v>
      </c>
      <c r="J19" s="25">
        <v>255</v>
      </c>
      <c r="K19" s="31">
        <v>29325</v>
      </c>
    </row>
    <row r="20" spans="1:11">
      <c r="A20" s="9">
        <v>15</v>
      </c>
      <c r="B20" s="10">
        <v>2451.6089999999999</v>
      </c>
      <c r="C20" s="11" t="s">
        <v>30</v>
      </c>
      <c r="D20" s="12" t="s">
        <v>5</v>
      </c>
      <c r="E20" s="13">
        <v>50</v>
      </c>
      <c r="F20" s="25">
        <v>38.700000000000003</v>
      </c>
      <c r="G20" s="31">
        <f t="shared" si="0"/>
        <v>1935.0000000000002</v>
      </c>
      <c r="H20" s="25">
        <v>40</v>
      </c>
      <c r="I20" s="31">
        <f t="shared" si="1"/>
        <v>2000</v>
      </c>
      <c r="J20" s="25">
        <v>90</v>
      </c>
      <c r="K20" s="31">
        <v>4500</v>
      </c>
    </row>
    <row r="21" spans="1:11">
      <c r="A21" s="9">
        <v>16</v>
      </c>
      <c r="B21" s="10">
        <v>2451.6089999999999</v>
      </c>
      <c r="C21" s="11" t="s">
        <v>19</v>
      </c>
      <c r="D21" s="12" t="s">
        <v>5</v>
      </c>
      <c r="E21" s="13">
        <v>50</v>
      </c>
      <c r="F21" s="25">
        <v>38.700000000000003</v>
      </c>
      <c r="G21" s="31">
        <f t="shared" si="0"/>
        <v>1935.0000000000002</v>
      </c>
      <c r="H21" s="25">
        <v>50</v>
      </c>
      <c r="I21" s="31">
        <f t="shared" si="1"/>
        <v>2500</v>
      </c>
      <c r="J21" s="25">
        <v>105</v>
      </c>
      <c r="K21" s="31">
        <v>5250</v>
      </c>
    </row>
    <row r="22" spans="1:11" ht="30">
      <c r="A22" s="9">
        <v>17</v>
      </c>
      <c r="B22" s="10">
        <v>2451.6089999999999</v>
      </c>
      <c r="C22" s="11" t="s">
        <v>20</v>
      </c>
      <c r="D22" s="12" t="s">
        <v>5</v>
      </c>
      <c r="E22" s="13">
        <v>25</v>
      </c>
      <c r="F22" s="25">
        <v>109.9</v>
      </c>
      <c r="G22" s="31">
        <f t="shared" si="0"/>
        <v>2747.5</v>
      </c>
      <c r="H22" s="25">
        <v>50</v>
      </c>
      <c r="I22" s="31">
        <f t="shared" si="1"/>
        <v>1250</v>
      </c>
      <c r="J22" s="25">
        <v>105</v>
      </c>
      <c r="K22" s="31">
        <v>2625</v>
      </c>
    </row>
    <row r="23" spans="1:11">
      <c r="A23" s="9">
        <v>18</v>
      </c>
      <c r="B23" s="10">
        <v>2451.6089999999999</v>
      </c>
      <c r="C23" s="11" t="s">
        <v>97</v>
      </c>
      <c r="D23" s="12" t="s">
        <v>5</v>
      </c>
      <c r="E23" s="13">
        <v>20</v>
      </c>
      <c r="F23" s="25">
        <v>139.15</v>
      </c>
      <c r="G23" s="31">
        <f t="shared" ref="G23" si="2">+E23*F23</f>
        <v>2783</v>
      </c>
      <c r="H23" s="25">
        <v>60</v>
      </c>
      <c r="I23" s="31">
        <f t="shared" si="1"/>
        <v>1200</v>
      </c>
      <c r="J23" s="25">
        <v>225</v>
      </c>
      <c r="K23" s="31">
        <v>4500</v>
      </c>
    </row>
    <row r="24" spans="1:11">
      <c r="A24" s="9">
        <v>19</v>
      </c>
      <c r="B24" s="10">
        <v>2503.5030000000002</v>
      </c>
      <c r="C24" s="11" t="s">
        <v>34</v>
      </c>
      <c r="D24" s="12" t="s">
        <v>25</v>
      </c>
      <c r="E24" s="13">
        <v>37</v>
      </c>
      <c r="F24" s="25">
        <v>684.54</v>
      </c>
      <c r="G24" s="31">
        <f t="shared" si="0"/>
        <v>25327.98</v>
      </c>
      <c r="H24" s="25">
        <v>975</v>
      </c>
      <c r="I24" s="31">
        <f t="shared" si="1"/>
        <v>36075</v>
      </c>
      <c r="J24" s="25">
        <v>900</v>
      </c>
      <c r="K24" s="31">
        <v>33300</v>
      </c>
    </row>
    <row r="25" spans="1:11">
      <c r="A25" s="9">
        <v>20</v>
      </c>
      <c r="B25" s="10">
        <v>2503.5030000000002</v>
      </c>
      <c r="C25" s="11" t="s">
        <v>89</v>
      </c>
      <c r="D25" s="12" t="s">
        <v>25</v>
      </c>
      <c r="E25" s="13">
        <v>16</v>
      </c>
      <c r="F25" s="25">
        <v>1007.96</v>
      </c>
      <c r="G25" s="31">
        <f t="shared" si="0"/>
        <v>16127.36</v>
      </c>
      <c r="H25" s="25">
        <v>1800</v>
      </c>
      <c r="I25" s="31">
        <f t="shared" si="1"/>
        <v>28800</v>
      </c>
      <c r="J25" s="25">
        <v>1400</v>
      </c>
      <c r="K25" s="31">
        <v>22400</v>
      </c>
    </row>
    <row r="26" spans="1:11">
      <c r="A26" s="9">
        <v>21</v>
      </c>
      <c r="B26" s="10">
        <v>2503.5030000000002</v>
      </c>
      <c r="C26" s="11" t="s">
        <v>92</v>
      </c>
      <c r="D26" s="12" t="s">
        <v>25</v>
      </c>
      <c r="E26" s="13">
        <v>15</v>
      </c>
      <c r="F26" s="25">
        <v>1063.5999999999999</v>
      </c>
      <c r="G26" s="31">
        <f t="shared" si="0"/>
        <v>15953.999999999998</v>
      </c>
      <c r="H26" s="25">
        <v>2000</v>
      </c>
      <c r="I26" s="31">
        <f t="shared" si="1"/>
        <v>30000</v>
      </c>
      <c r="J26" s="25">
        <v>1500</v>
      </c>
      <c r="K26" s="31">
        <v>22500</v>
      </c>
    </row>
    <row r="27" spans="1:11">
      <c r="A27" s="9">
        <v>22</v>
      </c>
      <c r="B27" s="10">
        <v>2503.5030000000002</v>
      </c>
      <c r="C27" s="11" t="s">
        <v>103</v>
      </c>
      <c r="D27" s="12" t="s">
        <v>25</v>
      </c>
      <c r="E27" s="13">
        <v>10</v>
      </c>
      <c r="F27" s="25">
        <v>348.86</v>
      </c>
      <c r="G27" s="31">
        <f t="shared" si="0"/>
        <v>3488.6000000000004</v>
      </c>
      <c r="H27" s="25">
        <v>1000</v>
      </c>
      <c r="I27" s="31">
        <f t="shared" si="1"/>
        <v>10000</v>
      </c>
      <c r="J27" s="25">
        <v>500</v>
      </c>
      <c r="K27" s="31">
        <v>5000</v>
      </c>
    </row>
    <row r="28" spans="1:11">
      <c r="A28" s="9">
        <v>23</v>
      </c>
      <c r="B28" s="10">
        <v>2503.5070000000001</v>
      </c>
      <c r="C28" s="11" t="s">
        <v>93</v>
      </c>
      <c r="D28" s="12" t="s">
        <v>94</v>
      </c>
      <c r="E28" s="13">
        <v>95</v>
      </c>
      <c r="F28" s="25">
        <v>1</v>
      </c>
      <c r="G28" s="31">
        <f t="shared" si="0"/>
        <v>95</v>
      </c>
      <c r="H28" s="25">
        <v>250</v>
      </c>
      <c r="I28" s="31">
        <f t="shared" si="1"/>
        <v>23750</v>
      </c>
      <c r="J28" s="25">
        <v>150</v>
      </c>
      <c r="K28" s="31">
        <v>14250</v>
      </c>
    </row>
    <row r="29" spans="1:11">
      <c r="A29" s="9">
        <v>24</v>
      </c>
      <c r="B29" s="10">
        <v>2503.6019999999999</v>
      </c>
      <c r="C29" s="11" t="s">
        <v>90</v>
      </c>
      <c r="D29" s="12" t="s">
        <v>8</v>
      </c>
      <c r="E29" s="13">
        <v>9</v>
      </c>
      <c r="F29" s="25">
        <v>2594.38</v>
      </c>
      <c r="G29" s="31">
        <f t="shared" si="0"/>
        <v>23349.420000000002</v>
      </c>
      <c r="H29" s="25">
        <v>1500</v>
      </c>
      <c r="I29" s="31">
        <f t="shared" si="1"/>
        <v>13500</v>
      </c>
      <c r="J29" s="25">
        <v>20250</v>
      </c>
      <c r="K29" s="31">
        <v>182250</v>
      </c>
    </row>
    <row r="30" spans="1:11" ht="30">
      <c r="A30" s="9">
        <v>25</v>
      </c>
      <c r="B30" s="10">
        <v>2503.6019999999999</v>
      </c>
      <c r="C30" s="11" t="s">
        <v>27</v>
      </c>
      <c r="D30" s="12" t="s">
        <v>8</v>
      </c>
      <c r="E30" s="13">
        <v>3</v>
      </c>
      <c r="F30" s="25">
        <v>2275</v>
      </c>
      <c r="G30" s="31">
        <f t="shared" si="0"/>
        <v>6825</v>
      </c>
      <c r="H30" s="25">
        <v>7500</v>
      </c>
      <c r="I30" s="31">
        <f t="shared" si="1"/>
        <v>22500</v>
      </c>
      <c r="J30" s="25">
        <v>2500</v>
      </c>
      <c r="K30" s="31">
        <v>7500</v>
      </c>
    </row>
    <row r="31" spans="1:11" ht="23.25" customHeight="1">
      <c r="A31" s="9">
        <v>26</v>
      </c>
      <c r="B31" s="10">
        <v>2503.6019999999999</v>
      </c>
      <c r="C31" s="11" t="s">
        <v>91</v>
      </c>
      <c r="D31" s="12" t="s">
        <v>8</v>
      </c>
      <c r="E31" s="13">
        <v>1</v>
      </c>
      <c r="F31" s="25">
        <v>1700</v>
      </c>
      <c r="G31" s="31">
        <f>+E31*F31</f>
        <v>1700</v>
      </c>
      <c r="H31" s="25">
        <v>3000</v>
      </c>
      <c r="I31" s="31">
        <f t="shared" si="1"/>
        <v>3000</v>
      </c>
      <c r="J31" s="25">
        <v>4500</v>
      </c>
      <c r="K31" s="31">
        <v>4500</v>
      </c>
    </row>
    <row r="32" spans="1:11">
      <c r="A32" s="9">
        <v>27</v>
      </c>
      <c r="B32" s="10">
        <v>2503.6019999999999</v>
      </c>
      <c r="C32" s="11" t="s">
        <v>61</v>
      </c>
      <c r="D32" s="12" t="s">
        <v>25</v>
      </c>
      <c r="E32" s="13">
        <v>50</v>
      </c>
      <c r="F32" s="25">
        <v>75</v>
      </c>
      <c r="G32" s="31">
        <f t="shared" si="0"/>
        <v>3750</v>
      </c>
      <c r="H32" s="25">
        <v>200</v>
      </c>
      <c r="I32" s="31">
        <f t="shared" si="1"/>
        <v>10000</v>
      </c>
      <c r="J32" s="25">
        <v>250</v>
      </c>
      <c r="K32" s="31">
        <v>12500</v>
      </c>
    </row>
    <row r="33" spans="1:11" ht="21" customHeight="1">
      <c r="A33" s="9">
        <v>28</v>
      </c>
      <c r="B33" s="10">
        <v>2503.6019999999999</v>
      </c>
      <c r="C33" s="11" t="s">
        <v>62</v>
      </c>
      <c r="D33" s="12" t="s">
        <v>8</v>
      </c>
      <c r="E33" s="13">
        <v>4</v>
      </c>
      <c r="F33" s="25">
        <v>4307.01</v>
      </c>
      <c r="G33" s="31">
        <f t="shared" si="0"/>
        <v>17228.04</v>
      </c>
      <c r="H33" s="25">
        <v>10000</v>
      </c>
      <c r="I33" s="31">
        <f t="shared" si="1"/>
        <v>40000</v>
      </c>
      <c r="J33" s="25">
        <v>5500</v>
      </c>
      <c r="K33" s="31">
        <v>22000</v>
      </c>
    </row>
    <row r="34" spans="1:11" ht="30">
      <c r="A34" s="9">
        <v>29</v>
      </c>
      <c r="B34" s="10">
        <v>2503.6019999999999</v>
      </c>
      <c r="C34" s="11" t="s">
        <v>42</v>
      </c>
      <c r="D34" s="12" t="s">
        <v>8</v>
      </c>
      <c r="E34" s="13">
        <v>5</v>
      </c>
      <c r="F34" s="26">
        <v>1218</v>
      </c>
      <c r="G34" s="32">
        <f t="shared" si="0"/>
        <v>6090</v>
      </c>
      <c r="H34" s="26">
        <v>1500</v>
      </c>
      <c r="I34" s="31">
        <f t="shared" si="1"/>
        <v>7500</v>
      </c>
      <c r="J34" s="26">
        <v>1250</v>
      </c>
      <c r="K34" s="32">
        <v>6250</v>
      </c>
    </row>
    <row r="35" spans="1:11" ht="30">
      <c r="A35" s="14">
        <v>30</v>
      </c>
      <c r="B35" s="15">
        <v>2503.6030000000001</v>
      </c>
      <c r="C35" s="16" t="s">
        <v>21</v>
      </c>
      <c r="D35" s="17" t="s">
        <v>25</v>
      </c>
      <c r="E35" s="18">
        <v>1500</v>
      </c>
      <c r="F35" s="27">
        <v>5.08</v>
      </c>
      <c r="G35" s="33">
        <f t="shared" si="0"/>
        <v>7620</v>
      </c>
      <c r="H35" s="27">
        <v>6</v>
      </c>
      <c r="I35" s="31">
        <f t="shared" si="1"/>
        <v>9000</v>
      </c>
      <c r="J35" s="27">
        <v>11.3</v>
      </c>
      <c r="K35" s="33">
        <v>16950</v>
      </c>
    </row>
    <row r="36" spans="1:11" ht="30">
      <c r="A36" s="9">
        <v>31</v>
      </c>
      <c r="B36" s="10">
        <v>2503.6030000000001</v>
      </c>
      <c r="C36" s="11" t="s">
        <v>60</v>
      </c>
      <c r="D36" s="12" t="s">
        <v>25</v>
      </c>
      <c r="E36" s="13">
        <v>215</v>
      </c>
      <c r="F36" s="25">
        <v>20.03</v>
      </c>
      <c r="G36" s="31">
        <f t="shared" si="0"/>
        <v>4306.45</v>
      </c>
      <c r="H36" s="25">
        <v>23</v>
      </c>
      <c r="I36" s="31">
        <f t="shared" si="1"/>
        <v>4945</v>
      </c>
      <c r="J36" s="25">
        <v>6</v>
      </c>
      <c r="K36" s="31">
        <v>1290</v>
      </c>
    </row>
    <row r="37" spans="1:11">
      <c r="A37" s="9">
        <v>32</v>
      </c>
      <c r="B37" s="10">
        <v>2506.502</v>
      </c>
      <c r="C37" s="11" t="s">
        <v>22</v>
      </c>
      <c r="D37" s="12" t="s">
        <v>8</v>
      </c>
      <c r="E37" s="13">
        <v>4</v>
      </c>
      <c r="F37" s="25">
        <v>950</v>
      </c>
      <c r="G37" s="31">
        <f t="shared" si="0"/>
        <v>3800</v>
      </c>
      <c r="H37" s="25">
        <v>800</v>
      </c>
      <c r="I37" s="31">
        <f t="shared" si="1"/>
        <v>3200</v>
      </c>
      <c r="J37" s="25">
        <v>1100</v>
      </c>
      <c r="K37" s="31">
        <v>4400</v>
      </c>
    </row>
    <row r="38" spans="1:11">
      <c r="A38" s="9">
        <v>33</v>
      </c>
      <c r="B38" s="10">
        <v>2506.502</v>
      </c>
      <c r="C38" s="11" t="s">
        <v>23</v>
      </c>
      <c r="D38" s="12" t="s">
        <v>8</v>
      </c>
      <c r="E38" s="13">
        <v>4</v>
      </c>
      <c r="F38" s="25">
        <v>587.97</v>
      </c>
      <c r="G38" s="31">
        <f t="shared" si="0"/>
        <v>2351.88</v>
      </c>
      <c r="H38" s="25">
        <v>1500</v>
      </c>
      <c r="I38" s="31">
        <f t="shared" si="1"/>
        <v>6000</v>
      </c>
      <c r="J38" s="25">
        <v>1500</v>
      </c>
      <c r="K38" s="31">
        <v>6000</v>
      </c>
    </row>
    <row r="39" spans="1:11" ht="30">
      <c r="A39" s="9">
        <v>34</v>
      </c>
      <c r="B39" s="10">
        <v>2506.502</v>
      </c>
      <c r="C39" s="11" t="s">
        <v>67</v>
      </c>
      <c r="D39" s="12" t="s">
        <v>8</v>
      </c>
      <c r="E39" s="13">
        <v>1</v>
      </c>
      <c r="F39" s="25">
        <v>1150</v>
      </c>
      <c r="G39" s="31">
        <f t="shared" si="0"/>
        <v>1150</v>
      </c>
      <c r="H39" s="25">
        <v>1000</v>
      </c>
      <c r="I39" s="31">
        <f t="shared" si="1"/>
        <v>1000</v>
      </c>
      <c r="J39" s="25">
        <v>1500</v>
      </c>
      <c r="K39" s="31">
        <v>1500</v>
      </c>
    </row>
    <row r="40" spans="1:11" ht="14.25" customHeight="1">
      <c r="A40" s="9">
        <v>35</v>
      </c>
      <c r="B40" s="10">
        <v>2506.6010000000001</v>
      </c>
      <c r="C40" s="11" t="s">
        <v>86</v>
      </c>
      <c r="D40" s="12" t="s">
        <v>7</v>
      </c>
      <c r="E40" s="13">
        <v>1</v>
      </c>
      <c r="F40" s="25">
        <v>40050</v>
      </c>
      <c r="G40" s="31">
        <f t="shared" si="0"/>
        <v>40050</v>
      </c>
      <c r="H40" s="25">
        <v>75000</v>
      </c>
      <c r="I40" s="31">
        <f t="shared" si="1"/>
        <v>75000</v>
      </c>
      <c r="J40" s="25">
        <v>51000</v>
      </c>
      <c r="K40" s="31">
        <v>51000</v>
      </c>
    </row>
    <row r="41" spans="1:11">
      <c r="A41" s="9">
        <v>36</v>
      </c>
      <c r="B41" s="10">
        <v>2506.6019999999999</v>
      </c>
      <c r="C41" s="11" t="s">
        <v>38</v>
      </c>
      <c r="D41" s="12" t="s">
        <v>8</v>
      </c>
      <c r="E41" s="13">
        <v>1</v>
      </c>
      <c r="F41" s="25">
        <v>15384.23</v>
      </c>
      <c r="G41" s="31">
        <f t="shared" si="0"/>
        <v>15384.23</v>
      </c>
      <c r="H41" s="25">
        <v>22500</v>
      </c>
      <c r="I41" s="31">
        <f t="shared" si="1"/>
        <v>22500</v>
      </c>
      <c r="J41" s="25">
        <v>27500</v>
      </c>
      <c r="K41" s="31">
        <v>27500</v>
      </c>
    </row>
    <row r="42" spans="1:11">
      <c r="A42" s="9">
        <v>37</v>
      </c>
      <c r="B42" s="10">
        <v>2506.6019999999999</v>
      </c>
      <c r="C42" s="11" t="s">
        <v>68</v>
      </c>
      <c r="D42" s="12" t="s">
        <v>8</v>
      </c>
      <c r="E42" s="13">
        <v>1</v>
      </c>
      <c r="F42" s="25">
        <v>25871.21</v>
      </c>
      <c r="G42" s="31">
        <f>+E42*F42</f>
        <v>25871.21</v>
      </c>
      <c r="H42" s="25">
        <v>37000</v>
      </c>
      <c r="I42" s="31">
        <f t="shared" si="1"/>
        <v>37000</v>
      </c>
      <c r="J42" s="25">
        <v>11000</v>
      </c>
      <c r="K42" s="31">
        <v>11000</v>
      </c>
    </row>
    <row r="43" spans="1:11" ht="30">
      <c r="A43" s="9">
        <v>38</v>
      </c>
      <c r="B43" s="10">
        <v>2506.6019999999999</v>
      </c>
      <c r="C43" s="11" t="s">
        <v>24</v>
      </c>
      <c r="D43" s="12" t="s">
        <v>8</v>
      </c>
      <c r="E43" s="13">
        <v>2</v>
      </c>
      <c r="F43" s="25">
        <v>26500</v>
      </c>
      <c r="G43" s="31">
        <f t="shared" si="0"/>
        <v>53000</v>
      </c>
      <c r="H43" s="25">
        <v>43000</v>
      </c>
      <c r="I43" s="31">
        <f t="shared" si="1"/>
        <v>86000</v>
      </c>
      <c r="J43" s="25">
        <v>45000</v>
      </c>
      <c r="K43" s="31">
        <v>90000</v>
      </c>
    </row>
    <row r="44" spans="1:11" ht="30">
      <c r="A44" s="9">
        <v>39</v>
      </c>
      <c r="B44" s="10">
        <v>2506.6019999999999</v>
      </c>
      <c r="C44" s="11" t="s">
        <v>66</v>
      </c>
      <c r="D44" s="12" t="s">
        <v>8</v>
      </c>
      <c r="E44" s="13">
        <v>1</v>
      </c>
      <c r="F44" s="25">
        <v>20624</v>
      </c>
      <c r="G44" s="31">
        <f t="shared" si="0"/>
        <v>20624</v>
      </c>
      <c r="H44" s="25">
        <v>30000</v>
      </c>
      <c r="I44" s="31">
        <f t="shared" si="1"/>
        <v>30000</v>
      </c>
      <c r="J44" s="25">
        <v>13500</v>
      </c>
      <c r="K44" s="31">
        <v>13500</v>
      </c>
    </row>
    <row r="45" spans="1:11" ht="34.5" customHeight="1">
      <c r="A45" s="9">
        <v>40</v>
      </c>
      <c r="B45" s="10">
        <v>2506.6019999999999</v>
      </c>
      <c r="C45" s="11" t="s">
        <v>80</v>
      </c>
      <c r="D45" s="12" t="s">
        <v>8</v>
      </c>
      <c r="E45" s="13">
        <v>200</v>
      </c>
      <c r="F45" s="25">
        <v>266.08</v>
      </c>
      <c r="G45" s="31">
        <f t="shared" si="0"/>
        <v>53216</v>
      </c>
      <c r="H45" s="25">
        <v>300</v>
      </c>
      <c r="I45" s="31">
        <f t="shared" si="1"/>
        <v>60000</v>
      </c>
      <c r="J45" s="25">
        <v>276</v>
      </c>
      <c r="K45" s="31">
        <v>55200</v>
      </c>
    </row>
    <row r="46" spans="1:11" ht="75">
      <c r="A46" s="9">
        <v>41</v>
      </c>
      <c r="B46" s="10">
        <v>2506.6019999999999</v>
      </c>
      <c r="C46" s="11" t="s">
        <v>81</v>
      </c>
      <c r="D46" s="12" t="s">
        <v>8</v>
      </c>
      <c r="E46" s="13">
        <v>25</v>
      </c>
      <c r="F46" s="25">
        <v>364.58</v>
      </c>
      <c r="G46" s="31">
        <f t="shared" si="0"/>
        <v>9114.5</v>
      </c>
      <c r="H46" s="25">
        <v>410</v>
      </c>
      <c r="I46" s="31">
        <f t="shared" si="1"/>
        <v>10250</v>
      </c>
      <c r="J46" s="25">
        <v>376.5</v>
      </c>
      <c r="K46" s="31">
        <v>9412.5</v>
      </c>
    </row>
    <row r="47" spans="1:11" ht="51.75" customHeight="1">
      <c r="A47" s="9">
        <v>42</v>
      </c>
      <c r="B47" s="10">
        <v>2506.6019999999999</v>
      </c>
      <c r="C47" s="11" t="s">
        <v>82</v>
      </c>
      <c r="D47" s="12" t="s">
        <v>8</v>
      </c>
      <c r="E47" s="13">
        <v>25</v>
      </c>
      <c r="F47" s="25">
        <v>288.41000000000003</v>
      </c>
      <c r="G47" s="31">
        <f t="shared" si="0"/>
        <v>7210.2500000000009</v>
      </c>
      <c r="H47" s="25">
        <v>325</v>
      </c>
      <c r="I47" s="31">
        <f t="shared" si="1"/>
        <v>8125</v>
      </c>
      <c r="J47" s="25">
        <v>298</v>
      </c>
      <c r="K47" s="31">
        <v>7450</v>
      </c>
    </row>
    <row r="48" spans="1:11" ht="61.5" customHeight="1">
      <c r="A48" s="9">
        <v>43</v>
      </c>
      <c r="B48" s="10">
        <v>2506.6019999999999</v>
      </c>
      <c r="C48" s="11" t="s">
        <v>83</v>
      </c>
      <c r="D48" s="12" t="s">
        <v>8</v>
      </c>
      <c r="E48" s="13">
        <v>75</v>
      </c>
      <c r="F48" s="25">
        <v>688.22</v>
      </c>
      <c r="G48" s="31">
        <f t="shared" si="0"/>
        <v>51616.5</v>
      </c>
      <c r="H48" s="25">
        <v>770</v>
      </c>
      <c r="I48" s="31">
        <f t="shared" si="1"/>
        <v>57750</v>
      </c>
      <c r="J48" s="25">
        <v>710.4</v>
      </c>
      <c r="K48" s="31">
        <v>53280</v>
      </c>
    </row>
    <row r="49" spans="1:11" ht="45">
      <c r="A49" s="9">
        <v>44</v>
      </c>
      <c r="B49" s="10">
        <v>2506.6019999999999</v>
      </c>
      <c r="C49" s="11" t="s">
        <v>84</v>
      </c>
      <c r="D49" s="12" t="s">
        <v>8</v>
      </c>
      <c r="E49" s="13">
        <v>25</v>
      </c>
      <c r="F49" s="25">
        <v>408.75</v>
      </c>
      <c r="G49" s="31">
        <f t="shared" si="0"/>
        <v>10218.75</v>
      </c>
      <c r="H49" s="25">
        <v>500</v>
      </c>
      <c r="I49" s="31">
        <f t="shared" si="1"/>
        <v>12500</v>
      </c>
      <c r="J49" s="25">
        <v>420</v>
      </c>
      <c r="K49" s="31">
        <v>10500</v>
      </c>
    </row>
    <row r="50" spans="1:11" ht="60.75" customHeight="1">
      <c r="A50" s="9">
        <v>45</v>
      </c>
      <c r="B50" s="10">
        <v>2506.6019999999999</v>
      </c>
      <c r="C50" s="11" t="s">
        <v>85</v>
      </c>
      <c r="D50" s="12" t="s">
        <v>8</v>
      </c>
      <c r="E50" s="13">
        <v>2</v>
      </c>
      <c r="F50" s="25">
        <v>3073.95</v>
      </c>
      <c r="G50" s="31">
        <f t="shared" si="0"/>
        <v>6147.9</v>
      </c>
      <c r="H50" s="25">
        <v>3500</v>
      </c>
      <c r="I50" s="31">
        <f t="shared" si="1"/>
        <v>7000</v>
      </c>
      <c r="J50" s="25">
        <v>3175</v>
      </c>
      <c r="K50" s="31">
        <v>6350</v>
      </c>
    </row>
    <row r="51" spans="1:11" ht="30">
      <c r="A51" s="9">
        <v>46</v>
      </c>
      <c r="B51" s="10">
        <v>2511.5039999999999</v>
      </c>
      <c r="C51" s="11" t="s">
        <v>95</v>
      </c>
      <c r="D51" s="12" t="s">
        <v>35</v>
      </c>
      <c r="E51" s="13">
        <v>40</v>
      </c>
      <c r="F51" s="25">
        <v>1.85</v>
      </c>
      <c r="G51" s="31">
        <f>+E51*F51</f>
        <v>74</v>
      </c>
      <c r="H51" s="25">
        <v>5</v>
      </c>
      <c r="I51" s="31">
        <f t="shared" si="1"/>
        <v>200</v>
      </c>
      <c r="J51" s="25">
        <v>30</v>
      </c>
      <c r="K51" s="31">
        <v>1200</v>
      </c>
    </row>
    <row r="52" spans="1:11" ht="30">
      <c r="A52" s="9">
        <v>47</v>
      </c>
      <c r="B52" s="10">
        <v>2511.5039999999999</v>
      </c>
      <c r="C52" s="11" t="s">
        <v>96</v>
      </c>
      <c r="D52" s="12" t="s">
        <v>35</v>
      </c>
      <c r="E52" s="13">
        <v>40</v>
      </c>
      <c r="F52" s="25">
        <v>2.4</v>
      </c>
      <c r="G52" s="31">
        <f>+E52*F52</f>
        <v>96</v>
      </c>
      <c r="H52" s="25">
        <v>5</v>
      </c>
      <c r="I52" s="31">
        <f t="shared" si="1"/>
        <v>200</v>
      </c>
      <c r="J52" s="25">
        <v>30</v>
      </c>
      <c r="K52" s="31">
        <v>1200</v>
      </c>
    </row>
    <row r="53" spans="1:11">
      <c r="A53" s="9">
        <v>48</v>
      </c>
      <c r="B53" s="10">
        <v>2531.5030000000002</v>
      </c>
      <c r="C53" s="11" t="s">
        <v>32</v>
      </c>
      <c r="D53" s="12" t="s">
        <v>25</v>
      </c>
      <c r="E53" s="13">
        <v>30</v>
      </c>
      <c r="F53" s="25">
        <v>50.45</v>
      </c>
      <c r="G53" s="31">
        <f t="shared" si="0"/>
        <v>1513.5</v>
      </c>
      <c r="H53" s="25">
        <v>90</v>
      </c>
      <c r="I53" s="31">
        <f t="shared" si="1"/>
        <v>2700</v>
      </c>
      <c r="J53" s="25">
        <v>100</v>
      </c>
      <c r="K53" s="31">
        <v>3000</v>
      </c>
    </row>
    <row r="54" spans="1:11">
      <c r="A54" s="9">
        <v>49</v>
      </c>
      <c r="B54" s="10">
        <v>2531.5039999999999</v>
      </c>
      <c r="C54" s="11" t="s">
        <v>88</v>
      </c>
      <c r="D54" s="12" t="s">
        <v>35</v>
      </c>
      <c r="E54" s="13">
        <v>5</v>
      </c>
      <c r="F54" s="25">
        <v>176.56</v>
      </c>
      <c r="G54" s="31">
        <f>+E54*F54</f>
        <v>882.8</v>
      </c>
      <c r="H54" s="25">
        <v>500</v>
      </c>
      <c r="I54" s="31">
        <f t="shared" si="1"/>
        <v>2500</v>
      </c>
      <c r="J54" s="25">
        <v>250</v>
      </c>
      <c r="K54" s="31">
        <v>1250</v>
      </c>
    </row>
    <row r="55" spans="1:11">
      <c r="A55" s="9">
        <v>50</v>
      </c>
      <c r="B55" s="10">
        <v>2540.6030000000001</v>
      </c>
      <c r="C55" s="11" t="s">
        <v>74</v>
      </c>
      <c r="D55" s="12" t="s">
        <v>25</v>
      </c>
      <c r="E55" s="13">
        <v>120</v>
      </c>
      <c r="F55" s="25">
        <v>1</v>
      </c>
      <c r="G55" s="31">
        <f t="shared" si="0"/>
        <v>120</v>
      </c>
      <c r="H55" s="25">
        <v>63</v>
      </c>
      <c r="I55" s="31">
        <f t="shared" si="1"/>
        <v>7560</v>
      </c>
      <c r="J55" s="25">
        <v>35</v>
      </c>
      <c r="K55" s="31">
        <v>4200</v>
      </c>
    </row>
    <row r="56" spans="1:11" ht="34.5" customHeight="1">
      <c r="A56" s="9">
        <v>51</v>
      </c>
      <c r="B56" s="10">
        <v>2548.6179999999999</v>
      </c>
      <c r="C56" s="11" t="s">
        <v>98</v>
      </c>
      <c r="D56" s="12" t="s">
        <v>71</v>
      </c>
      <c r="E56" s="13">
        <v>100</v>
      </c>
      <c r="F56" s="25">
        <v>1</v>
      </c>
      <c r="G56" s="31">
        <f t="shared" si="0"/>
        <v>100</v>
      </c>
      <c r="H56" s="25">
        <v>50</v>
      </c>
      <c r="I56" s="31">
        <f t="shared" si="1"/>
        <v>5000</v>
      </c>
      <c r="J56" s="25">
        <v>35</v>
      </c>
      <c r="K56" s="31">
        <v>3500</v>
      </c>
    </row>
    <row r="57" spans="1:11">
      <c r="A57" s="9">
        <v>52</v>
      </c>
      <c r="B57" s="10">
        <v>2540.6179999999999</v>
      </c>
      <c r="C57" s="11" t="s">
        <v>72</v>
      </c>
      <c r="D57" s="12" t="s">
        <v>71</v>
      </c>
      <c r="E57" s="13">
        <v>750</v>
      </c>
      <c r="F57" s="25">
        <v>16</v>
      </c>
      <c r="G57" s="31">
        <f t="shared" si="0"/>
        <v>12000</v>
      </c>
      <c r="H57" s="25">
        <v>15</v>
      </c>
      <c r="I57" s="31">
        <f t="shared" si="1"/>
        <v>11250</v>
      </c>
      <c r="J57" s="25">
        <v>15</v>
      </c>
      <c r="K57" s="31">
        <v>11250</v>
      </c>
    </row>
    <row r="58" spans="1:11">
      <c r="A58" s="9">
        <v>53</v>
      </c>
      <c r="B58" s="10">
        <v>2540.6179999999999</v>
      </c>
      <c r="C58" s="11" t="s">
        <v>73</v>
      </c>
      <c r="D58" s="12" t="s">
        <v>71</v>
      </c>
      <c r="E58" s="13">
        <v>750</v>
      </c>
      <c r="F58" s="25">
        <v>15.3</v>
      </c>
      <c r="G58" s="31">
        <f t="shared" si="0"/>
        <v>11475</v>
      </c>
      <c r="H58" s="25">
        <v>32</v>
      </c>
      <c r="I58" s="31">
        <f t="shared" si="1"/>
        <v>24000</v>
      </c>
      <c r="J58" s="25">
        <v>16</v>
      </c>
      <c r="K58" s="31">
        <v>12000</v>
      </c>
    </row>
    <row r="59" spans="1:11">
      <c r="A59" s="9">
        <v>54</v>
      </c>
      <c r="B59" s="10">
        <v>2563.5010000000002</v>
      </c>
      <c r="C59" s="11" t="s">
        <v>104</v>
      </c>
      <c r="D59" s="12" t="s">
        <v>7</v>
      </c>
      <c r="E59" s="13">
        <v>1</v>
      </c>
      <c r="F59" s="25">
        <v>3600</v>
      </c>
      <c r="G59" s="31">
        <f t="shared" ref="G59" si="3">+E59*F59</f>
        <v>3600</v>
      </c>
      <c r="H59" s="25">
        <v>10000</v>
      </c>
      <c r="I59" s="31">
        <f t="shared" si="1"/>
        <v>10000</v>
      </c>
      <c r="J59" s="25">
        <v>7000</v>
      </c>
      <c r="K59" s="31">
        <v>7000</v>
      </c>
    </row>
    <row r="60" spans="1:11">
      <c r="A60" s="9">
        <v>55</v>
      </c>
      <c r="B60" s="10">
        <v>2573.502</v>
      </c>
      <c r="C60" s="11" t="s">
        <v>41</v>
      </c>
      <c r="D60" s="12" t="s">
        <v>8</v>
      </c>
      <c r="E60" s="13">
        <v>17</v>
      </c>
      <c r="F60" s="25">
        <v>250</v>
      </c>
      <c r="G60" s="31">
        <f t="shared" si="0"/>
        <v>4250</v>
      </c>
      <c r="H60" s="25">
        <v>225</v>
      </c>
      <c r="I60" s="31">
        <f t="shared" si="1"/>
        <v>3825</v>
      </c>
      <c r="J60" s="25">
        <v>225</v>
      </c>
      <c r="K60" s="31">
        <v>3825</v>
      </c>
    </row>
    <row r="61" spans="1:11" ht="34.5" customHeight="1">
      <c r="A61" s="9">
        <v>56</v>
      </c>
      <c r="B61" s="10" t="s">
        <v>36</v>
      </c>
      <c r="C61" s="11" t="s">
        <v>99</v>
      </c>
      <c r="D61" s="12" t="s">
        <v>36</v>
      </c>
      <c r="E61" s="13" t="s">
        <v>36</v>
      </c>
      <c r="F61" s="25">
        <v>10000</v>
      </c>
      <c r="G61" s="31">
        <f>F61</f>
        <v>10000</v>
      </c>
      <c r="H61" s="25">
        <v>10000</v>
      </c>
      <c r="I61" s="31">
        <f>H61</f>
        <v>10000</v>
      </c>
      <c r="J61" s="25">
        <v>10000</v>
      </c>
      <c r="K61" s="31">
        <v>10000</v>
      </c>
    </row>
    <row r="62" spans="1:11" ht="45">
      <c r="A62" s="9">
        <v>57</v>
      </c>
      <c r="B62" s="10" t="s">
        <v>36</v>
      </c>
      <c r="C62" s="11" t="s">
        <v>100</v>
      </c>
      <c r="D62" s="12" t="s">
        <v>36</v>
      </c>
      <c r="E62" s="13" t="s">
        <v>36</v>
      </c>
      <c r="F62" s="25">
        <v>10000</v>
      </c>
      <c r="G62" s="31">
        <f>F62</f>
        <v>10000</v>
      </c>
      <c r="H62" s="25">
        <v>10000</v>
      </c>
      <c r="I62" s="31">
        <f>H62</f>
        <v>10000</v>
      </c>
      <c r="J62" s="25">
        <v>10000</v>
      </c>
      <c r="K62" s="31">
        <v>10000</v>
      </c>
    </row>
    <row r="63" spans="1:11" ht="34.5" customHeight="1">
      <c r="A63" s="9">
        <v>58</v>
      </c>
      <c r="B63" s="10" t="s">
        <v>36</v>
      </c>
      <c r="C63" s="11" t="s">
        <v>102</v>
      </c>
      <c r="D63" s="12" t="s">
        <v>36</v>
      </c>
      <c r="E63" s="13" t="s">
        <v>36</v>
      </c>
      <c r="F63" s="25">
        <v>200000</v>
      </c>
      <c r="G63" s="31">
        <f>F63</f>
        <v>200000</v>
      </c>
      <c r="H63" s="25">
        <v>200000</v>
      </c>
      <c r="I63" s="31">
        <f>H63</f>
        <v>200000</v>
      </c>
      <c r="J63" s="25">
        <v>200000</v>
      </c>
      <c r="K63" s="31">
        <v>200000</v>
      </c>
    </row>
    <row r="64" spans="1:11" ht="30.75" thickBot="1">
      <c r="A64" s="19">
        <v>59</v>
      </c>
      <c r="B64" s="20" t="s">
        <v>36</v>
      </c>
      <c r="C64" s="21" t="s">
        <v>101</v>
      </c>
      <c r="D64" s="22" t="s">
        <v>36</v>
      </c>
      <c r="E64" s="23" t="s">
        <v>36</v>
      </c>
      <c r="F64" s="28">
        <v>10000</v>
      </c>
      <c r="G64" s="34">
        <f>F64</f>
        <v>10000</v>
      </c>
      <c r="H64" s="25">
        <v>10000</v>
      </c>
      <c r="I64" s="31">
        <f>H64</f>
        <v>10000</v>
      </c>
      <c r="J64" s="28">
        <v>10000</v>
      </c>
      <c r="K64" s="34">
        <v>10000</v>
      </c>
    </row>
    <row r="65" spans="1:11" ht="46.5" customHeight="1" thickBot="1">
      <c r="A65" s="35">
        <v>60</v>
      </c>
      <c r="B65" s="43" t="s">
        <v>107</v>
      </c>
      <c r="C65" s="44"/>
      <c r="D65" s="44"/>
      <c r="E65" s="45"/>
      <c r="F65" s="42">
        <f>SUM(G6:G64)</f>
        <v>966642.52</v>
      </c>
      <c r="G65" s="41"/>
      <c r="H65" s="40">
        <f>SUM(I6:I64)</f>
        <v>1255395</v>
      </c>
      <c r="I65" s="41"/>
      <c r="J65" s="40">
        <f>SUM(K6:K64)</f>
        <v>1199302.5</v>
      </c>
      <c r="K65" s="41"/>
    </row>
    <row r="66" spans="1:11" ht="34.5" customHeight="1"/>
    <row r="67" spans="1:11" ht="34.5" customHeight="1"/>
    <row r="68" spans="1:11" ht="34.5" customHeight="1"/>
    <row r="69" spans="1:11" ht="34.5" customHeight="1"/>
    <row r="70" spans="1:11" ht="34.5" customHeight="1">
      <c r="C70" s="5"/>
    </row>
    <row r="71" spans="1:11" ht="34.5" customHeight="1"/>
  </sheetData>
  <mergeCells count="10">
    <mergeCell ref="A1:K1"/>
    <mergeCell ref="A2:K2"/>
    <mergeCell ref="A3:K3"/>
    <mergeCell ref="H4:I4"/>
    <mergeCell ref="J4:K4"/>
    <mergeCell ref="H65:I65"/>
    <mergeCell ref="F65:G65"/>
    <mergeCell ref="B65:E65"/>
    <mergeCell ref="J65:K65"/>
    <mergeCell ref="F4:G4"/>
  </mergeCells>
  <pageMargins left="0.7" right="0.7" top="0.75" bottom="0.75" header="0.3" footer="0.3"/>
  <pageSetup scale="63" fitToHeight="0" orientation="portrait" r:id="rId1"/>
  <headerFooter>
    <oddHeader>&amp;L&amp;"Times New Roman,Regular"&amp;12 Department of Public Works, City of St. Paul
 &amp;"Times New Roman,Bold"2024 Citywide Sewer Repairs Project
&amp;"Times New Roman,Regular"City Project No. 24-S-2083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D7F6E-6D9C-480B-A203-9A760C191D7E}">
  <dimension ref="A1:AC41"/>
  <sheetViews>
    <sheetView workbookViewId="0">
      <pane ySplit="1" topLeftCell="A3" activePane="bottomLeft" state="frozen"/>
      <selection pane="bottomLeft" activeCell="G30" sqref="G30"/>
    </sheetView>
  </sheetViews>
  <sheetFormatPr defaultRowHeight="15"/>
  <cols>
    <col min="1" max="1" width="68.85546875" bestFit="1" customWidth="1"/>
    <col min="2" max="2" width="5.140625" bestFit="1" customWidth="1"/>
    <col min="3" max="3" width="8" bestFit="1" customWidth="1"/>
    <col min="4" max="4" width="7.7109375" bestFit="1" customWidth="1"/>
    <col min="5" max="5" width="4" bestFit="1" customWidth="1"/>
    <col min="6" max="6" width="9" bestFit="1" customWidth="1"/>
    <col min="7" max="7" width="8.42578125" bestFit="1" customWidth="1"/>
    <col min="8" max="8" width="7.5703125" bestFit="1" customWidth="1"/>
    <col min="9" max="9" width="7.42578125" bestFit="1" customWidth="1"/>
    <col min="10" max="10" width="14.5703125" bestFit="1" customWidth="1"/>
    <col min="11" max="11" width="16.85546875" bestFit="1" customWidth="1"/>
    <col min="13" max="13" width="9.7109375" bestFit="1" customWidth="1"/>
  </cols>
  <sheetData>
    <row r="1" spans="1:19">
      <c r="B1" t="s">
        <v>45</v>
      </c>
      <c r="C1" t="s">
        <v>46</v>
      </c>
      <c r="D1" t="s">
        <v>47</v>
      </c>
      <c r="E1" t="s">
        <v>48</v>
      </c>
      <c r="F1" t="s">
        <v>49</v>
      </c>
      <c r="G1" t="s">
        <v>50</v>
      </c>
      <c r="H1" t="s">
        <v>51</v>
      </c>
      <c r="I1" t="s">
        <v>52</v>
      </c>
      <c r="J1" t="s">
        <v>53</v>
      </c>
      <c r="K1" t="s">
        <v>54</v>
      </c>
      <c r="L1" t="s">
        <v>55</v>
      </c>
    </row>
    <row r="2" spans="1:19">
      <c r="A2" s="1" t="s">
        <v>11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"/>
    </row>
    <row r="3" spans="1:19">
      <c r="A3" s="1" t="s">
        <v>12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19">
      <c r="A4" s="1" t="s">
        <v>13</v>
      </c>
      <c r="B4" s="1">
        <v>0</v>
      </c>
      <c r="C4" s="1">
        <v>1</v>
      </c>
      <c r="D4" s="1">
        <v>1</v>
      </c>
      <c r="E4" s="1">
        <v>0</v>
      </c>
      <c r="F4" s="1">
        <v>1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v>0</v>
      </c>
      <c r="M4" s="2">
        <f t="shared" ref="M4:M21" si="0">SUM(B4:L4)</f>
        <v>3</v>
      </c>
    </row>
    <row r="5" spans="1:19">
      <c r="A5" t="s">
        <v>31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 s="2">
        <f t="shared" si="0"/>
        <v>0</v>
      </c>
    </row>
    <row r="6" spans="1:19">
      <c r="A6" t="s">
        <v>14</v>
      </c>
      <c r="B6">
        <v>140</v>
      </c>
      <c r="C6">
        <v>160</v>
      </c>
      <c r="D6">
        <v>0</v>
      </c>
      <c r="E6">
        <v>0</v>
      </c>
      <c r="F6">
        <v>260</v>
      </c>
      <c r="H6">
        <v>174</v>
      </c>
      <c r="I6">
        <v>92</v>
      </c>
      <c r="J6">
        <v>104</v>
      </c>
      <c r="K6">
        <v>150</v>
      </c>
      <c r="L6">
        <v>132</v>
      </c>
      <c r="M6" s="2">
        <f t="shared" si="0"/>
        <v>1212</v>
      </c>
    </row>
    <row r="7" spans="1:19">
      <c r="A7" t="s">
        <v>15</v>
      </c>
      <c r="B7" s="1">
        <v>1200</v>
      </c>
      <c r="C7" s="1">
        <v>1564</v>
      </c>
      <c r="F7" s="1">
        <v>3740</v>
      </c>
      <c r="G7" s="1">
        <v>300</v>
      </c>
      <c r="H7" s="1">
        <v>1736</v>
      </c>
      <c r="I7" s="1">
        <v>484</v>
      </c>
      <c r="J7" s="1">
        <v>648</v>
      </c>
      <c r="K7" s="1">
        <v>1350</v>
      </c>
      <c r="L7" s="1">
        <v>1089</v>
      </c>
      <c r="M7" s="2">
        <f t="shared" si="0"/>
        <v>12111</v>
      </c>
      <c r="N7">
        <f>M7/9</f>
        <v>1345.6666666666667</v>
      </c>
      <c r="O7">
        <f>(N7*110*1.5)/2000</f>
        <v>111.0175</v>
      </c>
      <c r="P7">
        <f>(N7*110*2)/2000</f>
        <v>148.02333333333334</v>
      </c>
      <c r="Q7">
        <f>(N7*110*6)/2000</f>
        <v>444.07</v>
      </c>
    </row>
    <row r="8" spans="1:19">
      <c r="A8" t="s">
        <v>16</v>
      </c>
      <c r="M8" s="2">
        <f t="shared" si="0"/>
        <v>0</v>
      </c>
    </row>
    <row r="9" spans="1:19">
      <c r="A9" s="1" t="s">
        <v>40</v>
      </c>
      <c r="B9" s="1">
        <v>0</v>
      </c>
      <c r="C9" s="1">
        <v>0</v>
      </c>
      <c r="D9" s="1">
        <v>0</v>
      </c>
      <c r="E9" s="1">
        <v>1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2">
        <f t="shared" si="0"/>
        <v>1</v>
      </c>
      <c r="N9">
        <f>18/12</f>
        <v>1.5</v>
      </c>
      <c r="O9">
        <f>N9/2</f>
        <v>0.75</v>
      </c>
      <c r="P9">
        <f>(O9^2)*PI()</f>
        <v>1.7671458676442586</v>
      </c>
      <c r="Q9">
        <f>P9*41</f>
        <v>72.452980573414607</v>
      </c>
      <c r="R9">
        <f>Q9/27</f>
        <v>2.6834437249412817</v>
      </c>
    </row>
    <row r="10" spans="1:19">
      <c r="A10" t="s">
        <v>29</v>
      </c>
      <c r="M10" s="2">
        <f t="shared" si="0"/>
        <v>0</v>
      </c>
    </row>
    <row r="11" spans="1:19">
      <c r="A11" t="s">
        <v>17</v>
      </c>
      <c r="M11" s="2">
        <f t="shared" si="0"/>
        <v>0</v>
      </c>
    </row>
    <row r="12" spans="1:19">
      <c r="A12" t="s">
        <v>33</v>
      </c>
      <c r="M12" s="2">
        <f t="shared" si="0"/>
        <v>0</v>
      </c>
    </row>
    <row r="13" spans="1:19">
      <c r="A13" t="s">
        <v>18</v>
      </c>
      <c r="M13" s="2">
        <f t="shared" si="0"/>
        <v>0</v>
      </c>
    </row>
    <row r="14" spans="1:19">
      <c r="A14" t="s">
        <v>30</v>
      </c>
      <c r="M14" s="2">
        <f t="shared" si="0"/>
        <v>0</v>
      </c>
    </row>
    <row r="15" spans="1:19">
      <c r="A15" t="s">
        <v>19</v>
      </c>
      <c r="M15" s="2">
        <f t="shared" si="0"/>
        <v>0</v>
      </c>
    </row>
    <row r="16" spans="1:19">
      <c r="A16" t="s">
        <v>20</v>
      </c>
      <c r="M16" s="2">
        <f t="shared" si="0"/>
        <v>0</v>
      </c>
      <c r="O16" t="s">
        <v>76</v>
      </c>
      <c r="P16" t="s">
        <v>77</v>
      </c>
      <c r="R16" t="s">
        <v>78</v>
      </c>
      <c r="S16" t="s">
        <v>79</v>
      </c>
    </row>
    <row r="17" spans="1:29">
      <c r="A17" s="3" t="s">
        <v>34</v>
      </c>
      <c r="B17" s="3">
        <v>10</v>
      </c>
      <c r="C17" s="3">
        <v>0</v>
      </c>
      <c r="D17" s="3">
        <v>0</v>
      </c>
      <c r="E17" s="3">
        <v>0</v>
      </c>
      <c r="F17" s="3"/>
      <c r="G17" s="3">
        <v>0</v>
      </c>
      <c r="H17" s="3"/>
      <c r="I17" s="3"/>
      <c r="J17" s="3">
        <v>12</v>
      </c>
      <c r="K17" s="3">
        <v>15</v>
      </c>
      <c r="L17" s="3"/>
      <c r="M17" s="2">
        <f t="shared" si="0"/>
        <v>37</v>
      </c>
      <c r="N17">
        <v>8</v>
      </c>
      <c r="O17">
        <f>((((N17)*0.5)^2)*PI())</f>
        <v>50.26548245743669</v>
      </c>
      <c r="P17">
        <f>(N17+12)*(15+15+N17)</f>
        <v>760</v>
      </c>
      <c r="Q17">
        <f>P17-O17</f>
        <v>709.73451754256325</v>
      </c>
      <c r="R17">
        <f>Q17/144</f>
        <v>4.9287119273789113</v>
      </c>
      <c r="S17">
        <f>R17*M17</f>
        <v>182.36234131301973</v>
      </c>
      <c r="T17">
        <f>S17*125</f>
        <v>22795.292664127464</v>
      </c>
      <c r="U17">
        <f>T17/2000</f>
        <v>11.397646332063733</v>
      </c>
      <c r="V17">
        <f>SUM(U17:U20)</f>
        <v>22.78953127374151</v>
      </c>
      <c r="X17">
        <f>N17+12+12</f>
        <v>32</v>
      </c>
      <c r="Y17">
        <f>X17*12</f>
        <v>384</v>
      </c>
      <c r="Z17">
        <f>Y17/144</f>
        <v>2.6666666666666665</v>
      </c>
      <c r="AA17">
        <f>Z17*M17</f>
        <v>98.666666666666657</v>
      </c>
    </row>
    <row r="18" spans="1:29">
      <c r="A18" s="3" t="s">
        <v>69</v>
      </c>
      <c r="B18" s="3">
        <v>0</v>
      </c>
      <c r="C18" s="3">
        <v>10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/>
      <c r="J18" s="3"/>
      <c r="K18" s="3"/>
      <c r="L18" s="3"/>
      <c r="M18" s="2">
        <f t="shared" si="0"/>
        <v>10</v>
      </c>
      <c r="N18">
        <v>10</v>
      </c>
      <c r="O18">
        <f>((((N18)*0.5)^2)*PI())</f>
        <v>78.539816339744831</v>
      </c>
      <c r="P18">
        <f>(N18+12)*(15+15+N18)</f>
        <v>880</v>
      </c>
      <c r="Q18">
        <f>P18-O18</f>
        <v>801.46018366025521</v>
      </c>
      <c r="R18">
        <f>Q18/144</f>
        <v>5.5656957198628838</v>
      </c>
      <c r="S18">
        <f>R18*M18</f>
        <v>55.656957198628838</v>
      </c>
      <c r="T18">
        <f>S18*125</f>
        <v>6957.1196498286045</v>
      </c>
      <c r="U18">
        <f>T18/2000</f>
        <v>3.4785598249143024</v>
      </c>
      <c r="X18">
        <f>N18+12+12</f>
        <v>34</v>
      </c>
      <c r="Y18">
        <f>X18*12</f>
        <v>408</v>
      </c>
      <c r="Z18">
        <f>Y18/144</f>
        <v>2.8333333333333335</v>
      </c>
      <c r="AA18">
        <f>Z18*M18</f>
        <v>28.333333333333336</v>
      </c>
    </row>
    <row r="19" spans="1:29">
      <c r="A19" s="3" t="s">
        <v>56</v>
      </c>
      <c r="B19" s="3">
        <v>0</v>
      </c>
      <c r="C19" s="3">
        <v>0</v>
      </c>
      <c r="D19" s="3">
        <v>6</v>
      </c>
      <c r="E19" s="3">
        <v>0</v>
      </c>
      <c r="F19" s="3"/>
      <c r="G19" s="3">
        <v>0</v>
      </c>
      <c r="H19" s="3"/>
      <c r="I19" s="3"/>
      <c r="J19" s="3"/>
      <c r="K19" s="3"/>
      <c r="L19" s="3"/>
      <c r="M19" s="2">
        <f t="shared" si="0"/>
        <v>6</v>
      </c>
      <c r="N19">
        <v>10</v>
      </c>
      <c r="O19">
        <f>((((N19)*0.5)^2)*PI())</f>
        <v>78.539816339744831</v>
      </c>
      <c r="P19">
        <f>(N19+12)*(15+15+N19)</f>
        <v>880</v>
      </c>
      <c r="Q19">
        <f>P19-O19</f>
        <v>801.46018366025521</v>
      </c>
      <c r="R19">
        <f>Q19/144</f>
        <v>5.5656957198628838</v>
      </c>
      <c r="S19">
        <f>R19*M19</f>
        <v>33.394174319177303</v>
      </c>
      <c r="T19">
        <f>S19*125</f>
        <v>4174.2717898971632</v>
      </c>
      <c r="U19">
        <f>T19/2000</f>
        <v>2.0871358949485814</v>
      </c>
      <c r="X19">
        <f>N19+12+12</f>
        <v>34</v>
      </c>
      <c r="Y19">
        <f>X19*12</f>
        <v>408</v>
      </c>
      <c r="Z19">
        <f>Y19/144</f>
        <v>2.8333333333333335</v>
      </c>
      <c r="AA19">
        <f>Z19*M19</f>
        <v>17</v>
      </c>
    </row>
    <row r="20" spans="1:29">
      <c r="A20" s="3" t="s">
        <v>57</v>
      </c>
      <c r="B20" s="3"/>
      <c r="C20" s="3"/>
      <c r="D20" s="3"/>
      <c r="E20" s="3"/>
      <c r="F20" s="3">
        <v>5</v>
      </c>
      <c r="G20" s="3">
        <v>0</v>
      </c>
      <c r="H20" s="3">
        <v>10</v>
      </c>
      <c r="I20" s="3"/>
      <c r="J20" s="3"/>
      <c r="K20" s="3"/>
      <c r="L20" s="3"/>
      <c r="M20" s="2">
        <f t="shared" si="0"/>
        <v>15</v>
      </c>
      <c r="N20">
        <v>12</v>
      </c>
      <c r="O20">
        <f>((((N20)*0.5)^2)*PI())</f>
        <v>113.09733552923255</v>
      </c>
      <c r="P20">
        <f>(N20+12)*(15+15+N20)</f>
        <v>1008</v>
      </c>
      <c r="Q20">
        <f>P20-O20</f>
        <v>894.90266447076749</v>
      </c>
      <c r="R20">
        <f>Q20/144</f>
        <v>6.2146018366025517</v>
      </c>
      <c r="S20">
        <f>R20*M20</f>
        <v>93.219027549038273</v>
      </c>
      <c r="T20">
        <f>S20*125</f>
        <v>11652.378443629785</v>
      </c>
      <c r="U20">
        <f>T20/2000</f>
        <v>5.8261892218148921</v>
      </c>
      <c r="X20">
        <f>N20+12+12</f>
        <v>36</v>
      </c>
      <c r="Y20">
        <f>X20*12</f>
        <v>432</v>
      </c>
      <c r="Z20">
        <f>Y20/144</f>
        <v>3</v>
      </c>
      <c r="AA20">
        <f>Z20*M20</f>
        <v>45</v>
      </c>
    </row>
    <row r="21" spans="1:29">
      <c r="A21" s="3" t="s">
        <v>58</v>
      </c>
      <c r="B21" s="3"/>
      <c r="C21" s="3"/>
      <c r="D21" s="3">
        <v>10</v>
      </c>
      <c r="E21" s="3"/>
      <c r="F21" s="3"/>
      <c r="G21" s="3"/>
      <c r="H21" s="3"/>
      <c r="I21" s="3"/>
      <c r="J21" s="3"/>
      <c r="K21" s="3"/>
      <c r="L21" s="3"/>
      <c r="M21" s="2">
        <f t="shared" si="0"/>
        <v>10</v>
      </c>
      <c r="N21">
        <v>21</v>
      </c>
      <c r="O21">
        <f>((((N21)*0.5)^2)*PI())</f>
        <v>346.36059005827468</v>
      </c>
      <c r="P21">
        <f>(N21+12)*(15+15+N21)</f>
        <v>1683</v>
      </c>
      <c r="Q21">
        <f>P21-O21</f>
        <v>1336.6394099417253</v>
      </c>
      <c r="R21">
        <f>Q21/144</f>
        <v>9.2822181245953139</v>
      </c>
      <c r="S21">
        <f>R21*M21</f>
        <v>92.822181245953146</v>
      </c>
      <c r="T21">
        <f>S21*125</f>
        <v>11602.772655744144</v>
      </c>
      <c r="U21">
        <f>T21/2000</f>
        <v>5.8013863278720716</v>
      </c>
      <c r="X21">
        <f>N21+12+12</f>
        <v>45</v>
      </c>
      <c r="Y21">
        <f>X21*12</f>
        <v>540</v>
      </c>
      <c r="Z21">
        <f>Y21/144</f>
        <v>3.75</v>
      </c>
      <c r="AA21">
        <f>Z21*M21</f>
        <v>37.5</v>
      </c>
    </row>
    <row r="22" spans="1:29">
      <c r="A22" t="s">
        <v>27</v>
      </c>
      <c r="B22">
        <v>1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1</v>
      </c>
      <c r="K22">
        <v>1</v>
      </c>
      <c r="L22">
        <v>0</v>
      </c>
      <c r="M22" s="2">
        <f t="shared" ref="M22:M41" si="1">SUM(B22:L22)</f>
        <v>3</v>
      </c>
      <c r="AA22">
        <f>SUM(AA17:AA21)</f>
        <v>226.5</v>
      </c>
      <c r="AB22">
        <f>AA22*125</f>
        <v>28312.5</v>
      </c>
      <c r="AC22">
        <f>AB22/2000</f>
        <v>14.15625</v>
      </c>
    </row>
    <row r="23" spans="1:29">
      <c r="A23" t="s">
        <v>61</v>
      </c>
      <c r="B23">
        <v>0</v>
      </c>
      <c r="C23">
        <v>10</v>
      </c>
      <c r="D23">
        <v>0</v>
      </c>
      <c r="E23">
        <v>0</v>
      </c>
      <c r="F23">
        <v>0</v>
      </c>
      <c r="G23">
        <v>0</v>
      </c>
      <c r="H23">
        <v>20</v>
      </c>
      <c r="I23">
        <v>0</v>
      </c>
      <c r="J23">
        <v>20</v>
      </c>
      <c r="K23">
        <v>0</v>
      </c>
      <c r="L23">
        <v>0</v>
      </c>
      <c r="M23" s="2">
        <f t="shared" si="1"/>
        <v>50</v>
      </c>
    </row>
    <row r="24" spans="1:29">
      <c r="A24" t="s">
        <v>62</v>
      </c>
      <c r="B24">
        <v>0</v>
      </c>
      <c r="C24">
        <v>0</v>
      </c>
      <c r="E24">
        <v>0</v>
      </c>
      <c r="F24">
        <v>0</v>
      </c>
      <c r="G24">
        <v>0</v>
      </c>
      <c r="H24">
        <v>2</v>
      </c>
      <c r="J24">
        <v>2</v>
      </c>
      <c r="K24">
        <v>0</v>
      </c>
      <c r="L24">
        <v>0</v>
      </c>
      <c r="M24" s="2"/>
    </row>
    <row r="25" spans="1:29">
      <c r="A25" t="s">
        <v>42</v>
      </c>
      <c r="B25">
        <v>0</v>
      </c>
      <c r="C25">
        <v>1</v>
      </c>
      <c r="D25">
        <v>0</v>
      </c>
      <c r="E25">
        <v>0</v>
      </c>
      <c r="F25">
        <v>0</v>
      </c>
      <c r="G25">
        <v>0</v>
      </c>
      <c r="H25">
        <v>2</v>
      </c>
      <c r="I25">
        <v>0</v>
      </c>
      <c r="J25">
        <v>2</v>
      </c>
      <c r="K25">
        <v>0</v>
      </c>
      <c r="L25">
        <v>0</v>
      </c>
      <c r="M25" s="2">
        <f t="shared" si="1"/>
        <v>5</v>
      </c>
    </row>
    <row r="26" spans="1:29">
      <c r="A26" t="s">
        <v>21</v>
      </c>
      <c r="B26">
        <v>133</v>
      </c>
      <c r="C26">
        <v>30</v>
      </c>
      <c r="D26">
        <v>361</v>
      </c>
      <c r="E26">
        <v>0</v>
      </c>
      <c r="F26">
        <v>81</v>
      </c>
      <c r="G26">
        <v>0</v>
      </c>
      <c r="H26">
        <v>222</v>
      </c>
      <c r="I26">
        <v>0</v>
      </c>
      <c r="J26">
        <v>192</v>
      </c>
      <c r="K26">
        <v>70</v>
      </c>
      <c r="L26">
        <v>408</v>
      </c>
      <c r="M26" s="2">
        <f t="shared" si="1"/>
        <v>1497</v>
      </c>
    </row>
    <row r="27" spans="1:29">
      <c r="A27" t="s">
        <v>60</v>
      </c>
      <c r="B27">
        <v>0</v>
      </c>
      <c r="C27">
        <v>0</v>
      </c>
      <c r="D27">
        <v>215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 s="2">
        <f t="shared" si="1"/>
        <v>215</v>
      </c>
    </row>
    <row r="28" spans="1:29">
      <c r="A28" t="s">
        <v>65</v>
      </c>
      <c r="B28">
        <v>0</v>
      </c>
      <c r="C28">
        <v>0</v>
      </c>
      <c r="D28">
        <v>0</v>
      </c>
      <c r="E28">
        <v>0</v>
      </c>
      <c r="F28">
        <v>0</v>
      </c>
      <c r="G28">
        <v>1</v>
      </c>
      <c r="H28">
        <v>0</v>
      </c>
      <c r="I28">
        <v>0</v>
      </c>
      <c r="J28">
        <v>0</v>
      </c>
      <c r="K28">
        <v>0</v>
      </c>
      <c r="L28">
        <v>0</v>
      </c>
      <c r="M28" s="2">
        <f t="shared" si="1"/>
        <v>1</v>
      </c>
    </row>
    <row r="29" spans="1:29">
      <c r="A29" t="s">
        <v>22</v>
      </c>
      <c r="B29">
        <v>1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1</v>
      </c>
      <c r="K29">
        <v>1</v>
      </c>
      <c r="L29">
        <v>1</v>
      </c>
      <c r="M29" s="2">
        <f t="shared" si="1"/>
        <v>4</v>
      </c>
    </row>
    <row r="30" spans="1:29">
      <c r="A30" t="s">
        <v>23</v>
      </c>
      <c r="B30">
        <v>1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1</v>
      </c>
      <c r="K30">
        <v>1</v>
      </c>
      <c r="L30">
        <v>1</v>
      </c>
      <c r="M30" s="2">
        <f t="shared" si="1"/>
        <v>4</v>
      </c>
    </row>
    <row r="31" spans="1:29">
      <c r="A31" t="s">
        <v>64</v>
      </c>
      <c r="B31">
        <v>1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 s="2">
        <v>0</v>
      </c>
    </row>
    <row r="32" spans="1:29">
      <c r="A32" t="s">
        <v>63</v>
      </c>
      <c r="B32">
        <v>1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 s="2">
        <v>0</v>
      </c>
    </row>
    <row r="33" spans="1:13">
      <c r="A33" t="s">
        <v>38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1</v>
      </c>
      <c r="M33" s="2">
        <f t="shared" si="1"/>
        <v>1</v>
      </c>
    </row>
    <row r="34" spans="1:13">
      <c r="A34" t="s">
        <v>59</v>
      </c>
      <c r="B34">
        <v>0</v>
      </c>
      <c r="C34">
        <v>1</v>
      </c>
      <c r="D34">
        <v>0</v>
      </c>
      <c r="E34">
        <v>0</v>
      </c>
      <c r="F34">
        <v>1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 s="2">
        <f t="shared" si="1"/>
        <v>2</v>
      </c>
    </row>
    <row r="35" spans="1:13">
      <c r="A35" t="s">
        <v>24</v>
      </c>
      <c r="M35" s="2">
        <f t="shared" si="1"/>
        <v>0</v>
      </c>
    </row>
    <row r="36" spans="1:13">
      <c r="A36" t="s">
        <v>32</v>
      </c>
      <c r="M36" s="2">
        <f t="shared" si="1"/>
        <v>0</v>
      </c>
    </row>
    <row r="37" spans="1:13">
      <c r="A37" t="s">
        <v>41</v>
      </c>
      <c r="B37">
        <v>5</v>
      </c>
      <c r="C37">
        <v>4</v>
      </c>
      <c r="D37">
        <v>0</v>
      </c>
      <c r="E37">
        <v>0</v>
      </c>
      <c r="F37">
        <v>4</v>
      </c>
      <c r="G37">
        <v>0</v>
      </c>
      <c r="H37">
        <v>0</v>
      </c>
      <c r="I37">
        <v>0</v>
      </c>
      <c r="J37">
        <v>0</v>
      </c>
      <c r="K37">
        <v>0</v>
      </c>
      <c r="L37">
        <v>4</v>
      </c>
      <c r="M37" s="2">
        <f t="shared" si="1"/>
        <v>17</v>
      </c>
    </row>
    <row r="38" spans="1:13">
      <c r="A38" t="s">
        <v>39</v>
      </c>
      <c r="M38" s="2">
        <f t="shared" si="1"/>
        <v>0</v>
      </c>
    </row>
    <row r="39" spans="1:13">
      <c r="A39" t="s">
        <v>37</v>
      </c>
      <c r="M39" s="2">
        <f t="shared" si="1"/>
        <v>0</v>
      </c>
    </row>
    <row r="40" spans="1:13">
      <c r="A40" t="s">
        <v>44</v>
      </c>
      <c r="M40" s="2">
        <f t="shared" si="1"/>
        <v>0</v>
      </c>
    </row>
    <row r="41" spans="1:13">
      <c r="A41" t="s">
        <v>43</v>
      </c>
      <c r="M41" s="2">
        <f t="shared" si="1"/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ADAC655166BF46BDE64D2955422826" ma:contentTypeVersion="18" ma:contentTypeDescription="Create a new document." ma:contentTypeScope="" ma:versionID="5df1451abf34f71bb1dad95708aa7b19">
  <xsd:schema xmlns:xsd="http://www.w3.org/2001/XMLSchema" xmlns:xs="http://www.w3.org/2001/XMLSchema" xmlns:p="http://schemas.microsoft.com/office/2006/metadata/properties" xmlns:ns1="http://schemas.microsoft.com/sharepoint/v3" xmlns:ns2="926a17e6-f857-4f36-a0cf-6aeb21230cdf" xmlns:ns3="ca1c673c-5ca3-4a05-9f09-f15bea49d2c4" targetNamespace="http://schemas.microsoft.com/office/2006/metadata/properties" ma:root="true" ma:fieldsID="8abf46b81ea765032c7862160e5ac9bb" ns1:_="" ns2:_="" ns3:_="">
    <xsd:import namespace="http://schemas.microsoft.com/sharepoint/v3"/>
    <xsd:import namespace="926a17e6-f857-4f36-a0cf-6aeb21230cdf"/>
    <xsd:import namespace="ca1c673c-5ca3-4a05-9f09-f15bea49d2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a17e6-f857-4f36-a0cf-6aeb21230c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be6fa08e-94ad-4838-b240-0b9edb7c1f5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1c673c-5ca3-4a05-9f09-f15bea49d2c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8a94a614-9cb3-4256-84d3-3f706fca3e0f}" ma:internalName="TaxCatchAll" ma:showField="CatchAllData" ma:web="ca1c673c-5ca3-4a05-9f09-f15bea49d2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a1c673c-5ca3-4a05-9f09-f15bea49d2c4" xsi:nil="true"/>
    <lcf76f155ced4ddcb4097134ff3c332f xmlns="926a17e6-f857-4f36-a0cf-6aeb21230cdf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1653448-ED26-4ABB-8697-EB89F7FFB10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C393740-C32F-437B-83A3-C11AA6785062}"/>
</file>

<file path=customXml/itemProps3.xml><?xml version="1.0" encoding="utf-8"?>
<ds:datastoreItem xmlns:ds="http://schemas.openxmlformats.org/officeDocument/2006/customXml" ds:itemID="{C721E70E-794E-4B7C-8E1C-E8A00CC6CBCE}">
  <ds:schemaRefs>
    <ds:schemaRef ds:uri="http://schemas.microsoft.com/office/2006/metadata/properties"/>
    <ds:schemaRef ds:uri="http://schemas.microsoft.com/office/infopath/2007/PartnerControls"/>
    <ds:schemaRef ds:uri="ca1c673c-5ca3-4a05-9f09-f15bea49d2c4"/>
    <ds:schemaRef ds:uri="926a17e6-f857-4f36-a0cf-6aeb21230cd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STP Bid Tab</vt:lpstr>
      <vt:lpstr>Calcs</vt:lpstr>
      <vt:lpstr>'STP Bid Tab'!Print_Area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Hass, Aaron (CI-StPaul)</dc:creator>
  <cp:lastModifiedBy>Queenie Tran</cp:lastModifiedBy>
  <cp:lastPrinted>2024-03-08T15:01:14Z</cp:lastPrinted>
  <dcterms:created xsi:type="dcterms:W3CDTF">2009-10-13T13:11:26Z</dcterms:created>
  <dcterms:modified xsi:type="dcterms:W3CDTF">2024-05-06T16:18:03Z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0x010100E7ADAC655166BF46BDE64D2955422826</vt:lpwstr>
  </property>
  <property fmtid="{D5CDD505-2E9C-101B-9397-08002B2CF9AE}" pid="3" name="MediaServiceImageTags">
    <vt:lpwstr/>
  </property>
</Properties>
</file>